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milyutina\Desktop\РИМ\14. Замена ЛС 3 - поправлены коды коэф\"/>
    </mc:Choice>
  </mc:AlternateContent>
  <bookViews>
    <workbookView xWindow="0" yWindow="0" windowWidth="16770" windowHeight="12855"/>
  </bookViews>
  <sheets>
    <sheet name="ЛСР_РИМ_пример" sheetId="2" r:id="rId1"/>
  </sheets>
  <definedNames>
    <definedName name="_xlnm._FilterDatabase" localSheetId="0" hidden="1">ЛСР_РИМ_пример!$A$13:$P$659</definedName>
    <definedName name="_xlnm.Print_Titles" localSheetId="0">ЛСР_РИМ_пример!$13:$13</definedName>
  </definedNames>
  <calcPr calcId="162913"/>
</workbook>
</file>

<file path=xl/calcChain.xml><?xml version="1.0" encoding="utf-8"?>
<calcChain xmlns="http://schemas.openxmlformats.org/spreadsheetml/2006/main">
  <c r="K482" i="2" l="1"/>
  <c r="O6" i="2"/>
  <c r="O5" i="2"/>
  <c r="P598" i="2"/>
  <c r="P600" i="2"/>
  <c r="D5" i="2"/>
  <c r="D3" i="2"/>
  <c r="P198" i="2"/>
  <c r="N570" i="2"/>
  <c r="N567" i="2"/>
  <c r="K570" i="2"/>
  <c r="K568" i="2"/>
  <c r="K566" i="2"/>
  <c r="K567" i="2"/>
  <c r="K564" i="2"/>
  <c r="K563" i="2"/>
  <c r="P550" i="2"/>
  <c r="N555" i="2"/>
  <c r="N554" i="2"/>
  <c r="K556" i="2"/>
  <c r="P556" i="2"/>
  <c r="P553" i="2"/>
  <c r="K555" i="2"/>
  <c r="K554" i="2"/>
  <c r="K550" i="2"/>
  <c r="P547" i="2"/>
  <c r="P546" i="2"/>
  <c r="P545" i="2"/>
  <c r="N538" i="2"/>
  <c r="K539" i="2"/>
  <c r="P539" i="2"/>
  <c r="P537" i="2"/>
  <c r="P541" i="2"/>
  <c r="K538" i="2"/>
  <c r="N528" i="2"/>
  <c r="K529" i="2"/>
  <c r="P529" i="2"/>
  <c r="P527" i="2"/>
  <c r="P531" i="2"/>
  <c r="K528" i="2"/>
  <c r="N518" i="2"/>
  <c r="N512" i="2"/>
  <c r="N511" i="2"/>
  <c r="K519" i="2"/>
  <c r="P519" i="2"/>
  <c r="K518" i="2"/>
  <c r="K516" i="2"/>
  <c r="P516" i="2"/>
  <c r="K515" i="2"/>
  <c r="P515" i="2"/>
  <c r="K514" i="2"/>
  <c r="P514" i="2"/>
  <c r="K513" i="2"/>
  <c r="P513" i="2"/>
  <c r="K512" i="2"/>
  <c r="K511" i="2"/>
  <c r="K508" i="2"/>
  <c r="K507" i="2"/>
  <c r="N499" i="2"/>
  <c r="N493" i="2"/>
  <c r="N492" i="2"/>
  <c r="K500" i="2"/>
  <c r="P500" i="2"/>
  <c r="K499" i="2"/>
  <c r="P499" i="2"/>
  <c r="K497" i="2"/>
  <c r="P497" i="2"/>
  <c r="K496" i="2"/>
  <c r="K495" i="2"/>
  <c r="P495" i="2"/>
  <c r="K494" i="2"/>
  <c r="P494" i="2"/>
  <c r="K492" i="2"/>
  <c r="K493" i="2"/>
  <c r="K489" i="2"/>
  <c r="K488" i="2"/>
  <c r="K476" i="2"/>
  <c r="P482" i="2"/>
  <c r="K480" i="2"/>
  <c r="K478" i="2"/>
  <c r="P478" i="2"/>
  <c r="K477" i="2"/>
  <c r="P477" i="2"/>
  <c r="K475" i="2"/>
  <c r="P475" i="2"/>
  <c r="K472" i="2"/>
  <c r="K471" i="2"/>
  <c r="P450" i="2"/>
  <c r="P463" i="2"/>
  <c r="K445" i="2"/>
  <c r="P445" i="2"/>
  <c r="K391" i="2"/>
  <c r="P391" i="2"/>
  <c r="P375" i="2"/>
  <c r="P335" i="2"/>
  <c r="P332" i="2"/>
  <c r="P333" i="2"/>
  <c r="P334" i="2"/>
  <c r="P330" i="2"/>
  <c r="P331" i="2"/>
  <c r="P247" i="2"/>
  <c r="P248" i="2"/>
  <c r="K246" i="2"/>
  <c r="P246" i="2"/>
  <c r="P176" i="2"/>
  <c r="P178" i="2"/>
  <c r="P177" i="2"/>
  <c r="K154" i="2"/>
  <c r="P154" i="2"/>
  <c r="K152" i="2"/>
  <c r="P156" i="2"/>
  <c r="P155" i="2"/>
  <c r="P90" i="2"/>
  <c r="N431" i="2"/>
  <c r="N442" i="2"/>
  <c r="N441" i="2"/>
  <c r="N440" i="2"/>
  <c r="N439" i="2"/>
  <c r="N438" i="2"/>
  <c r="N437" i="2"/>
  <c r="N436" i="2"/>
  <c r="N435" i="2"/>
  <c r="N434" i="2"/>
  <c r="N433" i="2"/>
  <c r="N432" i="2"/>
  <c r="N429" i="2"/>
  <c r="N426" i="2"/>
  <c r="N424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29" i="2"/>
  <c r="K428" i="2"/>
  <c r="P428" i="2"/>
  <c r="K427" i="2"/>
  <c r="P427" i="2"/>
  <c r="K426" i="2"/>
  <c r="K425" i="2"/>
  <c r="P425" i="2"/>
  <c r="K424" i="2"/>
  <c r="K423" i="2"/>
  <c r="K422" i="2"/>
  <c r="P422" i="2"/>
  <c r="K419" i="2"/>
  <c r="P419" i="2"/>
  <c r="P418" i="2"/>
  <c r="P394" i="2"/>
  <c r="P393" i="2"/>
  <c r="N387" i="2"/>
  <c r="N385" i="2"/>
  <c r="K385" i="2"/>
  <c r="K386" i="2"/>
  <c r="P386" i="2"/>
  <c r="P384" i="2"/>
  <c r="P402" i="2"/>
  <c r="K387" i="2"/>
  <c r="K382" i="2"/>
  <c r="K381" i="2"/>
  <c r="P363" i="2"/>
  <c r="P362" i="2"/>
  <c r="N372" i="2"/>
  <c r="N371" i="2"/>
  <c r="N368" i="2"/>
  <c r="K372" i="2"/>
  <c r="K371" i="2"/>
  <c r="K369" i="2"/>
  <c r="P369" i="2"/>
  <c r="K368" i="2"/>
  <c r="P368" i="2"/>
  <c r="K367" i="2"/>
  <c r="P367" i="2"/>
  <c r="K366" i="2"/>
  <c r="P366" i="2"/>
  <c r="K362" i="2"/>
  <c r="K324" i="2"/>
  <c r="P324" i="2"/>
  <c r="K323" i="2"/>
  <c r="P323" i="2"/>
  <c r="K322" i="2"/>
  <c r="P322" i="2"/>
  <c r="K321" i="2"/>
  <c r="P321" i="2"/>
  <c r="K319" i="2"/>
  <c r="P319" i="2"/>
  <c r="K318" i="2"/>
  <c r="P318" i="2"/>
  <c r="K317" i="2"/>
  <c r="P317" i="2"/>
  <c r="K316" i="2"/>
  <c r="P316" i="2"/>
  <c r="K315" i="2"/>
  <c r="P315" i="2"/>
  <c r="K312" i="2"/>
  <c r="K311" i="2"/>
  <c r="K358" i="2"/>
  <c r="P287" i="2"/>
  <c r="P300" i="2"/>
  <c r="P286" i="2"/>
  <c r="N283" i="2"/>
  <c r="N282" i="2"/>
  <c r="K283" i="2"/>
  <c r="K282" i="2"/>
  <c r="K280" i="2"/>
  <c r="K278" i="2"/>
  <c r="K308" i="2"/>
  <c r="K279" i="2"/>
  <c r="P279" i="2"/>
  <c r="P277" i="2"/>
  <c r="P294" i="2"/>
  <c r="K276" i="2"/>
  <c r="P276" i="2"/>
  <c r="P275" i="2"/>
  <c r="P293" i="2"/>
  <c r="K241" i="2"/>
  <c r="P241" i="2"/>
  <c r="K240" i="2"/>
  <c r="P240" i="2"/>
  <c r="K239" i="2"/>
  <c r="P239" i="2"/>
  <c r="K238" i="2"/>
  <c r="P238" i="2"/>
  <c r="K237" i="2"/>
  <c r="P237" i="2"/>
  <c r="K236" i="2"/>
  <c r="P236" i="2"/>
  <c r="K235" i="2"/>
  <c r="P235" i="2"/>
  <c r="K234" i="2"/>
  <c r="P234" i="2"/>
  <c r="K233" i="2"/>
  <c r="P233" i="2"/>
  <c r="K232" i="2"/>
  <c r="P232" i="2"/>
  <c r="K231" i="2"/>
  <c r="P231" i="2"/>
  <c r="K230" i="2"/>
  <c r="P230" i="2"/>
  <c r="K229" i="2"/>
  <c r="P229" i="2"/>
  <c r="K228" i="2"/>
  <c r="P228" i="2"/>
  <c r="K227" i="2"/>
  <c r="P227" i="2"/>
  <c r="K226" i="2"/>
  <c r="P226" i="2"/>
  <c r="K225" i="2"/>
  <c r="P225" i="2"/>
  <c r="K224" i="2"/>
  <c r="P224" i="2"/>
  <c r="K223" i="2"/>
  <c r="P223" i="2"/>
  <c r="K221" i="2"/>
  <c r="P221" i="2"/>
  <c r="K220" i="2"/>
  <c r="P220" i="2"/>
  <c r="K219" i="2"/>
  <c r="P219" i="2"/>
  <c r="K218" i="2"/>
  <c r="P218" i="2"/>
  <c r="K217" i="2"/>
  <c r="P217" i="2"/>
  <c r="K216" i="2"/>
  <c r="P216" i="2"/>
  <c r="K215" i="2"/>
  <c r="P215" i="2"/>
  <c r="K214" i="2"/>
  <c r="P214" i="2"/>
  <c r="K213" i="2"/>
  <c r="P213" i="2"/>
  <c r="K212" i="2"/>
  <c r="P212" i="2"/>
  <c r="K211" i="2"/>
  <c r="P211" i="2"/>
  <c r="K210" i="2"/>
  <c r="P210" i="2"/>
  <c r="K209" i="2"/>
  <c r="P209" i="2"/>
  <c r="K208" i="2"/>
  <c r="P208" i="2"/>
  <c r="K205" i="2"/>
  <c r="K204" i="2"/>
  <c r="N195" i="2"/>
  <c r="N194" i="2"/>
  <c r="N190" i="2"/>
  <c r="N188" i="2"/>
  <c r="P185" i="2"/>
  <c r="P184" i="2"/>
  <c r="K195" i="2"/>
  <c r="K194" i="2"/>
  <c r="K192" i="2"/>
  <c r="P192" i="2"/>
  <c r="K191" i="2"/>
  <c r="P191" i="2"/>
  <c r="K190" i="2"/>
  <c r="K189" i="2"/>
  <c r="P189" i="2"/>
  <c r="K188" i="2"/>
  <c r="K184" i="2"/>
  <c r="K174" i="2"/>
  <c r="N174" i="2"/>
  <c r="N168" i="2"/>
  <c r="K171" i="2"/>
  <c r="P171" i="2"/>
  <c r="K170" i="2"/>
  <c r="P170" i="2"/>
  <c r="K169" i="2"/>
  <c r="P169" i="2"/>
  <c r="K168" i="2"/>
  <c r="K167" i="2"/>
  <c r="P167" i="2"/>
  <c r="K166" i="2"/>
  <c r="P166" i="2"/>
  <c r="K163" i="2"/>
  <c r="K162" i="2"/>
  <c r="N151" i="2"/>
  <c r="P144" i="2"/>
  <c r="P143" i="2"/>
  <c r="N149" i="2"/>
  <c r="N147" i="2"/>
  <c r="K151" i="2"/>
  <c r="P151" i="2"/>
  <c r="P150" i="2"/>
  <c r="K149" i="2"/>
  <c r="K148" i="2"/>
  <c r="K146" i="2"/>
  <c r="K147" i="2"/>
  <c r="P147" i="2"/>
  <c r="K143" i="2"/>
  <c r="K61" i="2"/>
  <c r="P119" i="2"/>
  <c r="P118" i="2"/>
  <c r="N115" i="2"/>
  <c r="K115" i="2"/>
  <c r="N112" i="2"/>
  <c r="K112" i="2"/>
  <c r="K113" i="2"/>
  <c r="P113" i="2"/>
  <c r="P111" i="2"/>
  <c r="K109" i="2"/>
  <c r="K108" i="2"/>
  <c r="N100" i="2"/>
  <c r="N99" i="2"/>
  <c r="K101" i="2"/>
  <c r="P101" i="2"/>
  <c r="P98" i="2"/>
  <c r="K100" i="2"/>
  <c r="K99" i="2"/>
  <c r="K96" i="2"/>
  <c r="P96" i="2"/>
  <c r="P95" i="2"/>
  <c r="P92" i="2"/>
  <c r="P91" i="2"/>
  <c r="P88" i="2"/>
  <c r="P87" i="2"/>
  <c r="N83" i="2"/>
  <c r="K84" i="2"/>
  <c r="K82" i="2"/>
  <c r="K83" i="2"/>
  <c r="P78" i="2"/>
  <c r="P77" i="2"/>
  <c r="K74" i="2"/>
  <c r="K72" i="2"/>
  <c r="K73" i="2"/>
  <c r="N73" i="2"/>
  <c r="N64" i="2"/>
  <c r="N61" i="2"/>
  <c r="N59" i="2"/>
  <c r="K64" i="2"/>
  <c r="K62" i="2"/>
  <c r="P62" i="2"/>
  <c r="K60" i="2"/>
  <c r="P60" i="2"/>
  <c r="K59" i="2"/>
  <c r="N47" i="2"/>
  <c r="K44" i="2"/>
  <c r="K48" i="2"/>
  <c r="K56" i="2"/>
  <c r="K55" i="2"/>
  <c r="N37" i="2"/>
  <c r="K38" i="2"/>
  <c r="K36" i="2"/>
  <c r="K37" i="2"/>
  <c r="K28" i="2"/>
  <c r="P28" i="2"/>
  <c r="P27" i="2"/>
  <c r="N18" i="2"/>
  <c r="K19" i="2"/>
  <c r="K17" i="2"/>
  <c r="K18" i="2"/>
  <c r="P59" i="2"/>
  <c r="P18" i="2"/>
  <c r="P16" i="2"/>
  <c r="P299" i="2"/>
  <c r="P288" i="2"/>
  <c r="P555" i="2"/>
  <c r="P570" i="2"/>
  <c r="P569" i="2"/>
  <c r="P492" i="2"/>
  <c r="P538" i="2"/>
  <c r="P536" i="2"/>
  <c r="P554" i="2"/>
  <c r="K474" i="2"/>
  <c r="K537" i="2"/>
  <c r="P528" i="2"/>
  <c r="P526" i="2"/>
  <c r="P548" i="2"/>
  <c r="N548" i="2"/>
  <c r="K553" i="2"/>
  <c r="P567" i="2"/>
  <c r="P565" i="2"/>
  <c r="P558" i="2"/>
  <c r="P560" i="2"/>
  <c r="P493" i="2"/>
  <c r="P564" i="2"/>
  <c r="P563" i="2"/>
  <c r="K594" i="2"/>
  <c r="K491" i="2"/>
  <c r="P510" i="2"/>
  <c r="P568" i="2"/>
  <c r="P566" i="2"/>
  <c r="P512" i="2"/>
  <c r="P543" i="2"/>
  <c r="P542" i="2"/>
  <c r="P473" i="2"/>
  <c r="P532" i="2"/>
  <c r="P533" i="2"/>
  <c r="P498" i="2"/>
  <c r="P476" i="2"/>
  <c r="P474" i="2"/>
  <c r="P496" i="2"/>
  <c r="P491" i="2"/>
  <c r="P508" i="2"/>
  <c r="P507" i="2"/>
  <c r="P518" i="2"/>
  <c r="P517" i="2"/>
  <c r="K527" i="2"/>
  <c r="P489" i="2"/>
  <c r="P488" i="2"/>
  <c r="P511" i="2"/>
  <c r="K510" i="2"/>
  <c r="K414" i="2"/>
  <c r="P472" i="2"/>
  <c r="P471" i="2"/>
  <c r="P395" i="2"/>
  <c r="N395" i="2"/>
  <c r="P356" i="2"/>
  <c r="P656" i="2"/>
  <c r="P320" i="2"/>
  <c r="P347" i="2"/>
  <c r="P387" i="2"/>
  <c r="P168" i="2"/>
  <c r="P164" i="2"/>
  <c r="P385" i="2"/>
  <c r="P188" i="2"/>
  <c r="P429" i="2"/>
  <c r="P426" i="2"/>
  <c r="P431" i="2"/>
  <c r="K165" i="2"/>
  <c r="P112" i="2"/>
  <c r="P110" i="2"/>
  <c r="P37" i="2"/>
  <c r="P35" i="2"/>
  <c r="K421" i="2"/>
  <c r="K468" i="2"/>
  <c r="P61" i="2"/>
  <c r="P149" i="2"/>
  <c r="P145" i="2"/>
  <c r="P434" i="2"/>
  <c r="P438" i="2"/>
  <c r="P442" i="2"/>
  <c r="P314" i="2"/>
  <c r="P346" i="2"/>
  <c r="P282" i="2"/>
  <c r="P372" i="2"/>
  <c r="K384" i="2"/>
  <c r="P424" i="2"/>
  <c r="P73" i="2"/>
  <c r="P71" i="2"/>
  <c r="P99" i="2"/>
  <c r="K271" i="2"/>
  <c r="P163" i="2"/>
  <c r="P162" i="2"/>
  <c r="P190" i="2"/>
  <c r="P194" i="2"/>
  <c r="P371" i="2"/>
  <c r="P74" i="2"/>
  <c r="P72" i="2"/>
  <c r="P84" i="2"/>
  <c r="P82" i="2"/>
  <c r="P283" i="2"/>
  <c r="P313" i="2"/>
  <c r="P93" i="2"/>
  <c r="P64" i="2"/>
  <c r="P63" i="2"/>
  <c r="P174" i="2"/>
  <c r="P172" i="2"/>
  <c r="P205" i="2"/>
  <c r="P204" i="2"/>
  <c r="P364" i="2"/>
  <c r="P435" i="2"/>
  <c r="P439" i="2"/>
  <c r="P38" i="2"/>
  <c r="P36" i="2"/>
  <c r="P40" i="2"/>
  <c r="P41" i="2"/>
  <c r="P58" i="2"/>
  <c r="P187" i="2"/>
  <c r="P199" i="2"/>
  <c r="P201" i="2"/>
  <c r="P222" i="2"/>
  <c r="P376" i="2"/>
  <c r="P100" i="2"/>
  <c r="N288" i="2"/>
  <c r="K418" i="2"/>
  <c r="K467" i="2"/>
  <c r="P423" i="2"/>
  <c r="P421" i="2"/>
  <c r="P446" i="2"/>
  <c r="P83" i="2"/>
  <c r="P81" i="2"/>
  <c r="P115" i="2"/>
  <c r="P114" i="2"/>
  <c r="P195" i="2"/>
  <c r="P432" i="2"/>
  <c r="P436" i="2"/>
  <c r="P440" i="2"/>
  <c r="K27" i="2"/>
  <c r="K58" i="2"/>
  <c r="K111" i="2"/>
  <c r="K95" i="2"/>
  <c r="P148" i="2"/>
  <c r="P146" i="2"/>
  <c r="K275" i="2"/>
  <c r="K307" i="2"/>
  <c r="P280" i="2"/>
  <c r="P278" i="2"/>
  <c r="P295" i="2"/>
  <c r="K314" i="2"/>
  <c r="K359" i="2"/>
  <c r="P312" i="2"/>
  <c r="P311" i="2"/>
  <c r="P344" i="2"/>
  <c r="P382" i="2"/>
  <c r="P381" i="2"/>
  <c r="P400" i="2"/>
  <c r="P433" i="2"/>
  <c r="P437" i="2"/>
  <c r="P441" i="2"/>
  <c r="K365" i="2"/>
  <c r="P206" i="2"/>
  <c r="P207" i="2"/>
  <c r="K207" i="2"/>
  <c r="K187" i="2"/>
  <c r="P165" i="2"/>
  <c r="P48" i="2"/>
  <c r="P46" i="2"/>
  <c r="P50" i="2"/>
  <c r="K46" i="2"/>
  <c r="P29" i="2"/>
  <c r="P30" i="2"/>
  <c r="P103" i="2"/>
  <c r="K47" i="2"/>
  <c r="P47" i="2"/>
  <c r="P45" i="2"/>
  <c r="P56" i="2"/>
  <c r="P55" i="2"/>
  <c r="P19" i="2"/>
  <c r="P17" i="2"/>
  <c r="P109" i="2"/>
  <c r="P108" i="2"/>
  <c r="K98" i="2"/>
  <c r="P57" i="2"/>
  <c r="P552" i="2"/>
  <c r="P557" i="2"/>
  <c r="P490" i="2"/>
  <c r="P521" i="2"/>
  <c r="P522" i="2"/>
  <c r="P559" i="2"/>
  <c r="P540" i="2"/>
  <c r="P544" i="2"/>
  <c r="N544" i="2"/>
  <c r="P530" i="2"/>
  <c r="P20" i="2"/>
  <c r="P604" i="2"/>
  <c r="P647" i="2"/>
  <c r="N93" i="2"/>
  <c r="P509" i="2"/>
  <c r="P571" i="2"/>
  <c r="P602" i="2"/>
  <c r="P645" i="2"/>
  <c r="P345" i="2"/>
  <c r="P341" i="2"/>
  <c r="K595" i="2"/>
  <c r="P534" i="2"/>
  <c r="N534" i="2"/>
  <c r="P572" i="2"/>
  <c r="P502" i="2"/>
  <c r="P405" i="2"/>
  <c r="P430" i="2"/>
  <c r="P259" i="2"/>
  <c r="P370" i="2"/>
  <c r="P403" i="2"/>
  <c r="P349" i="2"/>
  <c r="P257" i="2"/>
  <c r="P249" i="2"/>
  <c r="P298" i="2"/>
  <c r="P383" i="2"/>
  <c r="P175" i="2"/>
  <c r="P179" i="2"/>
  <c r="P181" i="2"/>
  <c r="P193" i="2"/>
  <c r="P260" i="2"/>
  <c r="P186" i="2"/>
  <c r="P42" i="2"/>
  <c r="P153" i="2"/>
  <c r="P97" i="2"/>
  <c r="P85" i="2"/>
  <c r="P89" i="2"/>
  <c r="N89" i="2"/>
  <c r="K415" i="2"/>
  <c r="P420" i="2"/>
  <c r="P75" i="2"/>
  <c r="P79" i="2"/>
  <c r="N79" i="2"/>
  <c r="P49" i="2"/>
  <c r="P116" i="2"/>
  <c r="P120" i="2"/>
  <c r="N120" i="2"/>
  <c r="K139" i="2"/>
  <c r="K658" i="2"/>
  <c r="O7" i="2"/>
  <c r="K140" i="2"/>
  <c r="P281" i="2"/>
  <c r="P296" i="2"/>
  <c r="P290" i="2"/>
  <c r="P39" i="2"/>
  <c r="P200" i="2"/>
  <c r="P128" i="2"/>
  <c r="K272" i="2"/>
  <c r="P157" i="2"/>
  <c r="P125" i="2"/>
  <c r="P336" i="2"/>
  <c r="P329" i="2"/>
  <c r="P378" i="2"/>
  <c r="P407" i="2"/>
  <c r="P377" i="2"/>
  <c r="P406" i="2"/>
  <c r="P448" i="2"/>
  <c r="P447" i="2"/>
  <c r="P245" i="2"/>
  <c r="P66" i="2"/>
  <c r="P68" i="2"/>
  <c r="P105" i="2"/>
  <c r="P104" i="2"/>
  <c r="P65" i="2"/>
  <c r="P32" i="2"/>
  <c r="P31" i="2"/>
  <c r="P52" i="2"/>
  <c r="P51" i="2"/>
  <c r="P21" i="2"/>
  <c r="P127" i="2"/>
  <c r="K659" i="2"/>
  <c r="O8" i="2"/>
  <c r="P501" i="2"/>
  <c r="P607" i="2"/>
  <c r="P650" i="2"/>
  <c r="P523" i="2"/>
  <c r="P524" i="2"/>
  <c r="N524" i="2"/>
  <c r="P605" i="2"/>
  <c r="P262" i="2"/>
  <c r="P561" i="2"/>
  <c r="N561" i="2"/>
  <c r="P303" i="2"/>
  <c r="P258" i="2"/>
  <c r="P401" i="2"/>
  <c r="P397" i="2"/>
  <c r="P410" i="2"/>
  <c r="P102" i="2"/>
  <c r="P106" i="2"/>
  <c r="N106" i="2"/>
  <c r="P573" i="2"/>
  <c r="P574" i="2"/>
  <c r="P603" i="2"/>
  <c r="P646" i="2"/>
  <c r="P504" i="2"/>
  <c r="P503" i="2"/>
  <c r="P254" i="2"/>
  <c r="P251" i="2"/>
  <c r="P250" i="2"/>
  <c r="P197" i="2"/>
  <c r="P180" i="2"/>
  <c r="P182" i="2"/>
  <c r="N182" i="2"/>
  <c r="P43" i="2"/>
  <c r="N43" i="2"/>
  <c r="P126" i="2"/>
  <c r="P122" i="2"/>
  <c r="P444" i="2"/>
  <c r="P449" i="2"/>
  <c r="N449" i="2"/>
  <c r="P374" i="2"/>
  <c r="P379" i="2"/>
  <c r="N379" i="2"/>
  <c r="P33" i="2"/>
  <c r="N33" i="2"/>
  <c r="P130" i="2"/>
  <c r="P338" i="2"/>
  <c r="P351" i="2"/>
  <c r="P337" i="2"/>
  <c r="P350" i="2"/>
  <c r="P159" i="2"/>
  <c r="P158" i="2"/>
  <c r="P67" i="2"/>
  <c r="P69" i="2"/>
  <c r="N69" i="2"/>
  <c r="P22" i="2"/>
  <c r="P23" i="2"/>
  <c r="P202" i="2"/>
  <c r="N202" i="2"/>
  <c r="P648" i="2"/>
  <c r="P643" i="2"/>
  <c r="P609" i="2"/>
  <c r="P652" i="2"/>
  <c r="P608" i="2"/>
  <c r="P651" i="2"/>
  <c r="P132" i="2"/>
  <c r="P252" i="2"/>
  <c r="N252" i="2"/>
  <c r="P505" i="2"/>
  <c r="N505" i="2"/>
  <c r="P575" i="2"/>
  <c r="N575" i="2"/>
  <c r="P264" i="2"/>
  <c r="P339" i="2"/>
  <c r="N339" i="2"/>
  <c r="P263" i="2"/>
  <c r="P160" i="2"/>
  <c r="N160" i="2"/>
  <c r="P354" i="2"/>
  <c r="P131" i="2"/>
  <c r="P24" i="2"/>
  <c r="N24" i="2"/>
  <c r="P53" i="2"/>
  <c r="N53" i="2"/>
  <c r="P135" i="2"/>
  <c r="P641" i="2"/>
  <c r="P267" i="2"/>
  <c r="P481" i="2"/>
  <c r="P486" i="2"/>
  <c r="N486" i="2"/>
</calcChain>
</file>

<file path=xl/sharedStrings.xml><?xml version="1.0" encoding="utf-8"?>
<sst xmlns="http://schemas.openxmlformats.org/spreadsheetml/2006/main" count="1380" uniqueCount="477">
  <si>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</si>
  <si>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</si>
  <si>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</si>
  <si>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</si>
  <si>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</si>
  <si>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</si>
  <si>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</si>
  <si>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</si>
  <si>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</si>
  <si>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</si>
  <si>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</si>
  <si>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</si>
  <si>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</si>
  <si>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</si>
  <si>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</si>
  <si>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</si>
  <si>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</si>
  <si>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</si>
  <si>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</si>
  <si>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</si>
  <si>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</si>
  <si>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</si>
  <si>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</si>
  <si>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</si>
  <si>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</si>
  <si>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Земляные работы</t>
  </si>
  <si>
    <t>1</t>
  </si>
  <si>
    <t>ГЭСН01-01-008-02</t>
  </si>
  <si>
    <t>Разработка грунта в отвал в котлованах объемом от 1000 до 3000 м3 экскаваторами с ковшом вместимостью 0,65 м3, группа грунтов: 2</t>
  </si>
  <si>
    <t>1000 м3</t>
  </si>
  <si>
    <t>2</t>
  </si>
  <si>
    <t>ЭМ</t>
  </si>
  <si>
    <t>ОТм(ЗТм)</t>
  </si>
  <si>
    <t>чел.-ч</t>
  </si>
  <si>
    <t>91.01.05-086</t>
  </si>
  <si>
    <t>Экскаваторы одноковшовые дизельные на гусеничном ходу, объем ковша 0,65 м3</t>
  </si>
  <si>
    <t>маш.час</t>
  </si>
  <si>
    <t>4-100-060</t>
  </si>
  <si>
    <t>ОТм(Зтм) Средний разряд машинистов 6</t>
  </si>
  <si>
    <t>Итого прямые затраты</t>
  </si>
  <si>
    <t>ФОТ</t>
  </si>
  <si>
    <t>Пр/812-001.1-1</t>
  </si>
  <si>
    <t>НР Земляные работы, выполняемые механизированным способом</t>
  </si>
  <si>
    <t>%</t>
  </si>
  <si>
    <t>Пр/774-001.1</t>
  </si>
  <si>
    <t>СП Земляные работы, выполняемые механизированным способом</t>
  </si>
  <si>
    <t>Всего по позиции</t>
  </si>
  <si>
    <t>ГЭСН01-02-057-02</t>
  </si>
  <si>
    <t>Разработка грунта вручную в траншеях глубиной до 2 м без креплений с откосами, группа грунтов: 2</t>
  </si>
  <si>
    <t>100 м3</t>
  </si>
  <si>
    <t>Прил.1.12 п.3.187</t>
  </si>
  <si>
    <t>ОТ(ЗТ)</t>
  </si>
  <si>
    <t>1-100-20</t>
  </si>
  <si>
    <t>Средний разряд работы 2,0 (ср 2)</t>
  </si>
  <si>
    <t>Пр/812-001.2-1</t>
  </si>
  <si>
    <t>НР Земляные работы, выполняемые ручным способом</t>
  </si>
  <si>
    <t>Пр/774-001.2</t>
  </si>
  <si>
    <t>СП Земляные работы, выполняемые ручным способом</t>
  </si>
  <si>
    <t>3</t>
  </si>
  <si>
    <t>ГЭСН01-01-031-02</t>
  </si>
  <si>
    <t>Разработка грунта с перемещением до 10 м бульдозерами мощностью: 96 кВт (130 л.с.), группа грунтов 2</t>
  </si>
  <si>
    <t>91.01.01-036</t>
  </si>
  <si>
    <t>Бульдозеры, мощность 96 кВт (130 л.с.)</t>
  </si>
  <si>
    <t>4</t>
  </si>
  <si>
    <t>ГЭСН01-01-031-10</t>
  </si>
  <si>
    <t>При перемещении грунта на каждые последующие 10 м добавлять: к норме 01-01-031-02</t>
  </si>
  <si>
    <t>5</t>
  </si>
  <si>
    <t>ГЭСН01-01-012-25</t>
  </si>
  <si>
    <t>Разработка грунта экскаваторами с погрузкой на автомобили-самосвалы, вместимость ковша 0,65 (0,5-1) м3, группа грунтов: 1</t>
  </si>
  <si>
    <t>91.01.01-035</t>
  </si>
  <si>
    <t>Бульдозеры, мощность 79 кВт (108 л.с.)</t>
  </si>
  <si>
    <t>М</t>
  </si>
  <si>
    <t>02.2.05.04-2090</t>
  </si>
  <si>
    <t>Щебень из плотных горных пород для строительных работ М 800, фракция 20-40 мм</t>
  </si>
  <si>
    <t>м3</t>
  </si>
  <si>
    <t>6</t>
  </si>
  <si>
    <t>ГЭСН01-01-034-01</t>
  </si>
  <si>
    <t>Засыпка траншей и котлованов с перемещением грунта до 5 м бульдозерами мощностью: 96 кВт (130 л.с.), группа грунтов 1</t>
  </si>
  <si>
    <t>7</t>
  </si>
  <si>
    <t>ГЭСН01-01-034-07</t>
  </si>
  <si>
    <t>При перемещении грунта на каждые последующие 5 м добавлять: к норме 01-01-034-01</t>
  </si>
  <si>
    <t>8</t>
  </si>
  <si>
    <t>Песок природный для строительных работ I класс, средний</t>
  </si>
  <si>
    <t>8.1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</si>
  <si>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t>
  </si>
  <si>
    <t>т</t>
  </si>
  <si>
    <t>8.2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</si>
  <si>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79 км</t>
  </si>
  <si>
    <t>9</t>
  </si>
  <si>
    <t>ГЭСН01-02-005-01</t>
  </si>
  <si>
    <t>Уплотнение грунта пневматическими трамбовками, группа грунтов: 1-2</t>
  </si>
  <si>
    <t>1-100-30</t>
  </si>
  <si>
    <t>Средний разряд работы 3,0 (ср 3)</t>
  </si>
  <si>
    <t>91.08.09-023</t>
  </si>
  <si>
    <t>Трамбовки пневматические при работе от передвижных компрессорных установок</t>
  </si>
  <si>
    <t>91.18.01-007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</si>
  <si>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</si>
  <si>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4-100-040</t>
  </si>
  <si>
    <t>ОТм(Зтм) Средний разряд машинистов 4</t>
  </si>
  <si>
    <t>10</t>
  </si>
  <si>
    <t>ГЭСН01-02-006-01</t>
  </si>
  <si>
    <t>Полив водой уплотняемого грунта насыпей</t>
  </si>
  <si>
    <t>1-100-10</t>
  </si>
  <si>
    <t>Средний разряд работы 1,0 (ср 1)</t>
  </si>
  <si>
    <t>91.13.01-038</t>
  </si>
  <si>
    <t>Машины поливомоечные, вместимость цистерны 6 м3</t>
  </si>
  <si>
    <t>01.7.03.01-0001</t>
  </si>
  <si>
    <t>Вода</t>
  </si>
  <si>
    <t xml:space="preserve">          в том числе:</t>
  </si>
  <si>
    <t xml:space="preserve">  Итого по разделу 1 Земляные работы</t>
  </si>
  <si>
    <t>Раздел 2. Устройство монолитного ростверка</t>
  </si>
  <si>
    <t>11</t>
  </si>
  <si>
    <t>ГЭСН08-01-002-02</t>
  </si>
  <si>
    <t>Устройство основания под фундаменты: щебеночного</t>
  </si>
  <si>
    <t>1-100-22</t>
  </si>
  <si>
    <t>Средний разряд работы 2,2 (ср 2,2)</t>
  </si>
  <si>
    <t>91.06.05-057</t>
  </si>
  <si>
    <t>Погрузчики одноковшовые универсальные фронтальные пневмоколесные, номинальная вместимость основного ковша 1,5 м3, грузоподъемность 3 т</t>
  </si>
  <si>
    <t>4-100-050</t>
  </si>
  <si>
    <t>ОТм(Зтм) Средний разряд машинистов 5</t>
  </si>
  <si>
    <t>91.08.09-024</t>
  </si>
  <si>
    <t>Трамбовки пневматические при работе от стационарного компрессора</t>
  </si>
  <si>
    <t>02.2.05.04</t>
  </si>
  <si>
    <t>Щебень</t>
  </si>
  <si>
    <t>Пр/812-008.0-1</t>
  </si>
  <si>
    <t>НР Конструкции из кирпича и блоков</t>
  </si>
  <si>
    <t>Пр/774-008.0</t>
  </si>
  <si>
    <t>СП Конструкции из кирпича и блоков</t>
  </si>
  <si>
    <t>12</t>
  </si>
  <si>
    <t>12.1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</si>
  <si>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74 км</t>
  </si>
  <si>
    <t>13</t>
  </si>
  <si>
    <t>ГЭСН27-04-016-04</t>
  </si>
  <si>
    <t>Устройство прослойки из нетканого синтетического материала (НСМ) в земляном полотне: сплошной</t>
  </si>
  <si>
    <t>1000 м2</t>
  </si>
  <si>
    <t>91.08.03-029</t>
  </si>
  <si>
    <t>Катки самоходные пневмоколесные статические, масса 16 т</t>
  </si>
  <si>
    <t>91.14.02-001</t>
  </si>
  <si>
    <t>Автомобили бортовые, грузоподъемность до 5 т</t>
  </si>
  <si>
    <t>01.7.12.05-1018</t>
  </si>
  <si>
    <t>Геополотно нетканое полипропиленовое, иглопробивное, термоскрепленное, поверхностная плотность 550 г/м2</t>
  </si>
  <si>
    <t>м2</t>
  </si>
  <si>
    <t>08.1.02.11-0001</t>
  </si>
  <si>
    <t>Поковки из квадратных заготовок, масса 1,5-4,5 кг</t>
  </si>
  <si>
    <t>Пр/812-021.0-1</t>
  </si>
  <si>
    <t>НР Автомобильные дороги</t>
  </si>
  <si>
    <t>Пр/774-021.0</t>
  </si>
  <si>
    <t>СП Автомобильные дороги</t>
  </si>
  <si>
    <t>14</t>
  </si>
  <si>
    <t>Геополотно нетканое полипропиленовое, иглопробивное, термоскрепленное, поверхностная плотность 400 г/м2</t>
  </si>
  <si>
    <t>14.1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</si>
  <si>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t>
  </si>
  <si>
    <t>14.2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</si>
  <si>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130 км</t>
  </si>
  <si>
    <t>15</t>
  </si>
  <si>
    <t>ГЭСН06-01-001-01</t>
  </si>
  <si>
    <t>Устройство бетонной подготовки</t>
  </si>
  <si>
    <t>91.05.01-017</t>
  </si>
  <si>
    <t>Краны башенные, грузоподъемность 8 т</t>
  </si>
  <si>
    <t>91.07.04-002</t>
  </si>
  <si>
    <t>Вибраторы поверхностные</t>
  </si>
  <si>
    <t>01.7.07.12-0024</t>
  </si>
  <si>
    <t>Пленка полиэтиленовая, толщина 0,15 мм</t>
  </si>
  <si>
    <t>04.1.02.05</t>
  </si>
  <si>
    <t>Смеси бетонные тяжелого бетона</t>
  </si>
  <si>
    <t>Пр/812-006.0-1</t>
  </si>
  <si>
    <t>НР Бетонные и железобетонные монолитные конструкции и работы в строительстве</t>
  </si>
  <si>
    <t>Пр/774-006.0</t>
  </si>
  <si>
    <t>СП Бетонные и железобетонные монолитные конструкции и работы в строительстве</t>
  </si>
  <si>
    <t>16</t>
  </si>
  <si>
    <t>ГЭСН30-01-012-01</t>
  </si>
  <si>
    <t>Устройство монолитного железобетонного ростверка под опоры эстакад, мостов и путепроводов в деревометаллической опалубке</t>
  </si>
  <si>
    <t>1-100-37</t>
  </si>
  <si>
    <t>Средний разряд работы 3,7 (ср 3,7)</t>
  </si>
  <si>
    <t>91.05.05-015</t>
  </si>
  <si>
    <t>Краны на автомобильном ходу, грузоподъемность 16 т</t>
  </si>
  <si>
    <t>91.07.02-011</t>
  </si>
  <si>
    <t>Автобетононасосы, производительность 65 м3/ч</t>
  </si>
  <si>
    <t>4-100-070</t>
  </si>
  <si>
    <t>ОТм(Зтм) Средний разряд машинистов 7</t>
  </si>
  <si>
    <t>91.07.04-001</t>
  </si>
  <si>
    <t>Вибраторы глубинные</t>
  </si>
  <si>
    <t>91.14.01-003</t>
  </si>
  <si>
    <t>Автобетоносмесители, объем барабана 6 м3</t>
  </si>
  <si>
    <t>91.14.02-003</t>
  </si>
  <si>
    <t>Автомобили бортовые, грузоподъемность до 10 т</t>
  </si>
  <si>
    <t>91.17.04-042</t>
  </si>
  <si>
    <t>Аппараты для газовой сварки и резки</t>
  </si>
  <si>
    <t>91.17.04-233</t>
  </si>
  <si>
    <t>Аппараты сварочные для ручной дуговой сварки, сварочный ток до 350 А</t>
  </si>
  <si>
    <t>91.21.19-039</t>
  </si>
  <si>
    <t>Ножницы электрогидравлические для резки арматуры, мощность 1,2 кВт</t>
  </si>
  <si>
    <t>01.3.02.03-0001</t>
  </si>
  <si>
    <t>Ацетилен газообразный технический</t>
  </si>
  <si>
    <t>01.3.02.08-0001</t>
  </si>
  <si>
    <t>Кислород газообразный технический</t>
  </si>
  <si>
    <t>01.3.04.08-0012</t>
  </si>
  <si>
    <t>Масло антраценовое</t>
  </si>
  <si>
    <t>01.7.03.04-0001</t>
  </si>
  <si>
    <t>Электроэнергия</t>
  </si>
  <si>
    <t>кВт-ч</t>
  </si>
  <si>
    <t>01.7.06.14-0041</t>
  </si>
  <si>
    <t>Ленты на тканевой основе ламинированные полиэтиленом с липким слоем с одной стороны для герметизации и изоляции, цвет серый, ширина 48 мм, толщина 0,18 мм</t>
  </si>
  <si>
    <t>10 м</t>
  </si>
  <si>
    <t>01.7.07.12-0011</t>
  </si>
  <si>
    <t>Пленка оберточная гидроизоляционная, толщина 0,55 мм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</si>
  <si>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</si>
  <si>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</si>
  <si>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</si>
  <si>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01.7.15.14-0183</t>
  </si>
  <si>
    <t>Шурупы самонарезающие стальные оксидированные с потайной головкой и крестообразным шлицем, остроконечные, диаметр 5 мм, длина 45 мм</t>
  </si>
  <si>
    <t>05.2.02.24-0051</t>
  </si>
  <si>
    <t>Подкладка бетонная, размеры 50х50х70 мм</t>
  </si>
  <si>
    <t>шт</t>
  </si>
  <si>
    <t>07.2.07.12-0001</t>
  </si>
  <si>
    <t>Металлоконструкции вспомогательного назначения с преобладанием толстолистовой стали или профильного проката, с отверстиями и без</t>
  </si>
  <si>
    <t>07.3.02.11-0101</t>
  </si>
  <si>
    <t>Винты стальное стяжные, крепежный диаметр 15/17 мм, длина 1000 мм, с двумя чугунными стяжными гайками наружным диаметром 90 мм</t>
  </si>
  <si>
    <t>08.3.03.04-0012</t>
  </si>
  <si>
    <t>Проволока светлая, диаметр 1,1 мм</t>
  </si>
  <si>
    <t>08.3.08.02-0058</t>
  </si>
  <si>
    <t>Уголок стальной горячекатаный равнополочный, марки стали Ст3сп, Ст3пс, ширина полок 35-56 мм, толщина полки 3-5 мм</t>
  </si>
  <si>
    <t>11.1.03.01-0063</t>
  </si>
  <si>
    <t>Бруски обрезные хвойных пород (ель, сосна), естественной влажности, длина 2-6,5 м, ширина 20-90 мм, толщина 20-90 мм, сорт III</t>
  </si>
  <si>
    <t>14.5.01.11-0401</t>
  </si>
  <si>
    <t>Герметик нетвердеющий из синтетических каучуков, наполнителей и пластификаторов для герметизации стыков наружных стен зданий и сооружений</t>
  </si>
  <si>
    <t>23.3.06.05-0003</t>
  </si>
  <si>
    <t>Трубы стальные сварные неоцинкованные водогазопроводные с резьбой, обыкновенные, номинальный диаметр 25 мм, толщина стенки 3,2 мм</t>
  </si>
  <si>
    <t>м</t>
  </si>
  <si>
    <t>24.3.03.13-0044</t>
  </si>
  <si>
    <t>Трубы напорные полиэтиленовые, кроме газопроводных ПЭ100, для транспортировки воды, стандартное размерное отношение SDR17, номинальный наружный диаметр 75 мм, толщина стенки 4,5 мм</t>
  </si>
  <si>
    <t>01.7.16.04</t>
  </si>
  <si>
    <t>Опалубка инвентарная (амортизация)</t>
  </si>
  <si>
    <t>компл</t>
  </si>
  <si>
    <t>04.1.02.04</t>
  </si>
  <si>
    <t>Смеси бетонные тяжелого бетона для транспортного строительства</t>
  </si>
  <si>
    <t>08.4.03.03</t>
  </si>
  <si>
    <t>Арматура</t>
  </si>
  <si>
    <t>Пр/812-024.0-1</t>
  </si>
  <si>
    <t>НР Мосты и трубы</t>
  </si>
  <si>
    <t>Пр/774-024.0</t>
  </si>
  <si>
    <t>СП Мосты и трубы</t>
  </si>
  <si>
    <t>17</t>
  </si>
  <si>
    <t>Смеси бетонные тяжелого бетона (БСТ) для транспортного строительства, класс В25 (М350)</t>
  </si>
  <si>
    <t>18</t>
  </si>
  <si>
    <t>Сталь арматурная горячекатаная гладкая, класс A-I, диаметр 6-22 мм</t>
  </si>
  <si>
    <t>19</t>
  </si>
  <si>
    <t>Сталь арматурная горячекатаная периодического профиля, класс A-III, диаметр 10 мм</t>
  </si>
  <si>
    <t xml:space="preserve">  Итого по разделу 2 Устройство монолитного ростверка</t>
  </si>
  <si>
    <t>Раздел 3. Устройство деформационных швов</t>
  </si>
  <si>
    <t>20</t>
  </si>
  <si>
    <t>ГЭСН06-14-002-03</t>
  </si>
  <si>
    <t>Устройство деформационных швов в емкостных сооружениях с применением: герметика</t>
  </si>
  <si>
    <t>100 м</t>
  </si>
  <si>
    <t>1-100-39</t>
  </si>
  <si>
    <t>Средний разряд работы 3,9 (ср 3,9)</t>
  </si>
  <si>
    <t>01.7.07.14-0001</t>
  </si>
  <si>
    <t>Гермит, диаметр 40 мм</t>
  </si>
  <si>
    <t>14.5.01.11-0212</t>
  </si>
  <si>
    <t>Герметик высыхающий высокоэластичный антикоррозийный на основе дивинилстирольного термоэластопласта для герметизации химической аппаратуры и оборудования, диапазон рабочих температур от -15 до +20 °C</t>
  </si>
  <si>
    <t>21</t>
  </si>
  <si>
    <t>22</t>
  </si>
  <si>
    <t xml:space="preserve">               эксплуатация машин и механизмов</t>
  </si>
  <si>
    <t xml:space="preserve">  Итого по разделу 3 Устройство деформационных швов</t>
  </si>
  <si>
    <t>23</t>
  </si>
  <si>
    <t>ГЭСН30-08-011-01</t>
  </si>
  <si>
    <t>Облицовка армогрунтовых насыпей модульными бетонными блоками</t>
  </si>
  <si>
    <t>100 м2</t>
  </si>
  <si>
    <t>1-100-32</t>
  </si>
  <si>
    <t>Средний разряд работы 3,2 (ср 3,2)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</si>
  <si>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</si>
  <si>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</si>
  <si>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91.08.09-001</t>
  </si>
  <si>
    <t>Виброплиты с двигателем внутреннего сгорания</t>
  </si>
  <si>
    <t>01.7.03.01-0002</t>
  </si>
  <si>
    <t>Вода водопроводная</t>
  </si>
  <si>
    <t>02.3.01.02-1104</t>
  </si>
  <si>
    <t>03.2.01.01-0001</t>
  </si>
  <si>
    <t>Портландцемент общестроительного назначения бездобавочный М400 Д0 (ЦЕМ I 32,5Н)</t>
  </si>
  <si>
    <t>01.7.12.05</t>
  </si>
  <si>
    <t>Геотекстиль</t>
  </si>
  <si>
    <t>01.7.15.02</t>
  </si>
  <si>
    <t>Коннектор</t>
  </si>
  <si>
    <t>05.2.03.01</t>
  </si>
  <si>
    <t>Блоки бетонные модульные</t>
  </si>
  <si>
    <t>24</t>
  </si>
  <si>
    <t>ТЦ_01.7.15.02_78_7819316320_28.03.2023_02</t>
  </si>
  <si>
    <t>100 шт</t>
  </si>
  <si>
    <t>25</t>
  </si>
  <si>
    <t>ТЦ_05.2.02.02_78_7819316320_28.03.2023_02</t>
  </si>
  <si>
    <t>26</t>
  </si>
  <si>
    <t>Щебень из плотных горных пород для строительных работ М 1200, фракция 10-20 мм</t>
  </si>
  <si>
    <t>Геополотно нетканое полиэфирное, иглопробивное, поверхностная плотность 200 г/м2</t>
  </si>
  <si>
    <t xml:space="preserve">               материальные ресурсы, отсутствующие в ФРСН</t>
  </si>
  <si>
    <t>ГЭСН30-08-027-01</t>
  </si>
  <si>
    <t>Установка дренажных полиэтиленовых трубок на проезжей части мостов</t>
  </si>
  <si>
    <t>01.2.03.03-0041</t>
  </si>
  <si>
    <t>Мастика битумная герметизирующая</t>
  </si>
  <si>
    <t>01.8.01.06-0001</t>
  </si>
  <si>
    <t>Сетка из стекловолокна армирующая фасадная, размеры ячейки 4х4 мм, поверхностная плотность 165 г/м2</t>
  </si>
  <si>
    <t>24.3.03.13-0003</t>
  </si>
  <si>
    <t>Трубы напорные полиэтиленовые, кроме газопроводных ПЭ100, для транспортировки воды, стандартное размерное отношение SDR11, номинальный наружный диаметр 50 мм, толщина стенки 4,6 мм</t>
  </si>
  <si>
    <t>Трубы напорные полиэтиленовые, кроме газопроводных ПЭ100, для транспортировки воды, стандартное размерное отношение SDR13,6, номинальный наружный диаметр 63 мм, толщина стенки 4,7 мм</t>
  </si>
  <si>
    <t>ГЭСН23-01-031-01</t>
  </si>
  <si>
    <t>Укладка трубопроводов водостока из полиэтиленовых труб диаметром: 110 мм</t>
  </si>
  <si>
    <t>91.10.05-007</t>
  </si>
  <si>
    <t>Трубоукладчики, номинальная грузоподъемность 12,5 т</t>
  </si>
  <si>
    <t>91.17.04-056</t>
  </si>
  <si>
    <t>Аппараты с полуавтоматическим управлением процессом сварки "встык" пластмассовых труб диаметром до 160 мм</t>
  </si>
  <si>
    <t>24.3.03.13</t>
  </si>
  <si>
    <t>Трубы полиэтиленовые</t>
  </si>
  <si>
    <t>Пр/812-018.0-1</t>
  </si>
  <si>
    <t>НР Наружные сети водопровода, канализации, теплоснабжения, газопровода</t>
  </si>
  <si>
    <t>Пр/774-018.0</t>
  </si>
  <si>
    <t>СП Наружные сети водопровода, канализации, теплоснабжения, газопровода</t>
  </si>
  <si>
    <t>Трубы напорные полиэтиленовые, кроме газопроводных ПЭ100, для транспортировки воды, стандартное размерное отношение SDR13,6, номинальный наружный диаметр 110 мм, толщина стенки 8,1 мм</t>
  </si>
  <si>
    <t>Раздел 6. Устройство монолитного оголовка</t>
  </si>
  <si>
    <t>ГЭСН30-01-010-01</t>
  </si>
  <si>
    <t>Устройство монолитных фундаментов труб и опор мостов</t>
  </si>
  <si>
    <t>1-100-35</t>
  </si>
  <si>
    <t>Средний разряд работы 3,5 (ср 3,5)</t>
  </si>
  <si>
    <t>91.05.08-007</t>
  </si>
  <si>
    <t>Краны на пневмоколесном ходу, грузоподъемность 30 т</t>
  </si>
  <si>
    <t>91.19.08-009</t>
  </si>
  <si>
    <t>Насосы, производительность 50 м3/ч, напор 32 м, мощность 8 кВт</t>
  </si>
  <si>
    <t>01.3.01.01-0002</t>
  </si>
  <si>
    <t>Бензин автомобильный АИ-98, АИ-95</t>
  </si>
  <si>
    <t>01.7.15.03-0042</t>
  </si>
  <si>
    <t>Болты с гайками и шайбами строительные</t>
  </si>
  <si>
    <t>01.7.15.06-0111</t>
  </si>
  <si>
    <t>Гвозди строительные</t>
  </si>
  <si>
    <t>11.1.02.04-0031</t>
  </si>
  <si>
    <t>Лесоматериалы круглые хвойных пород неокоренные, длина 3-6,5 м, диаметр 14-24 см, сорт II-III</t>
  </si>
  <si>
    <t>11.1.03.01-0066</t>
  </si>
  <si>
    <t>Брус обрезной хвойных пород (ель, сосна), естественной влажности, длина 2-6,5 м, ширина 100 и более мм, толщина 100 и более мм, сорт II</t>
  </si>
  <si>
    <t>11.1.03.06-0074</t>
  </si>
  <si>
    <t>Доска обрезная хвойных пород, естественной влажности, длина 2-6,5 м, ширина 100-250 мм, толщина 30-40 мм, сорт II</t>
  </si>
  <si>
    <t>11.1.03.06-0075</t>
  </si>
  <si>
    <t>Доска обрезная хвойных пород, естественной влажности, длина 2-6,5 м, ширина 100-250 мм, толщина 30-40 мм, сорт III</t>
  </si>
  <si>
    <t>Смеси бетонные тяжелого бетона (БСТ), класс В30 (М400)</t>
  </si>
  <si>
    <t xml:space="preserve">  Итого по разделу 6 Устройство монолитного оголовка</t>
  </si>
  <si>
    <t>Раздел 7. Устройство закладных деталей</t>
  </si>
  <si>
    <t>08.4.01.02</t>
  </si>
  <si>
    <t>Детали закладные и накладные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</si>
  <si>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</t>
  </si>
  <si>
    <t>ГЭСН13-03-002-17</t>
  </si>
  <si>
    <t>Огрунтовка металлических поверхностей за один раз: грунтовкой цинконаполненной</t>
  </si>
  <si>
    <t>1-100-41</t>
  </si>
  <si>
    <t>Средний разряд работы 4,1 (ср 4,1)</t>
  </si>
  <si>
    <t>91.06.03-060</t>
  </si>
  <si>
    <t>Лебедки электрические тяговым усилием до 5,79 кН (0,59 т)</t>
  </si>
  <si>
    <t>91.21.01-012</t>
  </si>
  <si>
    <t>Агрегаты окрасочные высокого давления для окраски поверхностей конструкций, мощность 1 кВт</t>
  </si>
  <si>
    <t>14.4.01.20-0012</t>
  </si>
  <si>
    <t>Грунтовка антикоррозионная цинконаполненная быстросохнущая для преобразования ржавчины и окалины</t>
  </si>
  <si>
    <t>14.5.09.07-0030</t>
  </si>
  <si>
    <t>Растворитель Р-4</t>
  </si>
  <si>
    <t>Пр/812-013.0-1</t>
  </si>
  <si>
    <t>НР Защита строительных конструкций и оборудования от коррозии</t>
  </si>
  <si>
    <t>Пр/774-013.0</t>
  </si>
  <si>
    <t>СП Защита строительных конструкций и оборудования от коррозии</t>
  </si>
  <si>
    <t>ГЭСН13-03-004-28</t>
  </si>
  <si>
    <t>Окраска металлических огрунтованных поверхностей: грунт-краской цинконаполненной однокомпонентной полиуретановой</t>
  </si>
  <si>
    <t>14.4.01.17-0004</t>
  </si>
  <si>
    <t>Грунтовка однокомпонентная цинконаполненная полиуретановая отверждаемая влагой воздуха для долговременной антикоррозионной защиты металла</t>
  </si>
  <si>
    <t xml:space="preserve">  Итого по разделу 7 Устройство закладных деталей</t>
  </si>
  <si>
    <t>Составил:</t>
  </si>
  <si>
    <t>[должность, подпись (инициалы, фамилия)]</t>
  </si>
  <si>
    <t>Проверил:</t>
  </si>
  <si>
    <t xml:space="preserve">    Земляные работы</t>
  </si>
  <si>
    <t>Итого прямые затраты по разделу 1.</t>
  </si>
  <si>
    <t xml:space="preserve">          в том числе</t>
  </si>
  <si>
    <t xml:space="preserve">               оплата труда (ОТ)</t>
  </si>
  <si>
    <t xml:space="preserve">               оплата труда машинистов (ОТм)</t>
  </si>
  <si>
    <t xml:space="preserve">               материальные ресурсы</t>
  </si>
  <si>
    <t xml:space="preserve">     Итого ФОТ</t>
  </si>
  <si>
    <t xml:space="preserve">     Итого накладные расходы</t>
  </si>
  <si>
    <t xml:space="preserve">     Итого сметная прибыль </t>
  </si>
  <si>
    <t>Справочно</t>
  </si>
  <si>
    <t>затраты труда рабочих</t>
  </si>
  <si>
    <t>затраты труда машинистов</t>
  </si>
  <si>
    <t>Итого прямые затраты по разделу 2.</t>
  </si>
  <si>
    <t>Устройство монолитного ростверка</t>
  </si>
  <si>
    <t>Итого прямые затраты по разделу 3.</t>
  </si>
  <si>
    <t xml:space="preserve">Устройство деформационных швов </t>
  </si>
  <si>
    <t>Итого прямые затраты по разделу 4.</t>
  </si>
  <si>
    <t xml:space="preserve">Облицовка насыпей </t>
  </si>
  <si>
    <t>Раздел 4. Облицовка насыпей</t>
  </si>
  <si>
    <t xml:space="preserve">Блок модульный </t>
  </si>
  <si>
    <t xml:space="preserve">  Итого по разделу 4 Облицовка насыпей</t>
  </si>
  <si>
    <t>Раздел 5. Устройство дренажа</t>
  </si>
  <si>
    <t>Итого прямые затраты по разделу 5.</t>
  </si>
  <si>
    <t xml:space="preserve">Устройство дренажа </t>
  </si>
  <si>
    <t xml:space="preserve">  Итого по разделу 5 Устройство дренажа</t>
  </si>
  <si>
    <t>Итого прямые затраты по разделу 6.</t>
  </si>
  <si>
    <t>Устройство монолитного оголовка</t>
  </si>
  <si>
    <t>Итого прямые затраты по разделу 7.</t>
  </si>
  <si>
    <t>Устройство закладных деталей</t>
  </si>
  <si>
    <t>ИТОГИ ПО СМЕТЕ</t>
  </si>
  <si>
    <t>ВСЕГО строительные работы</t>
  </si>
  <si>
    <t>всего прямые затраты</t>
  </si>
  <si>
    <t>всего ФОТ</t>
  </si>
  <si>
    <t>Всего накладные расходы</t>
  </si>
  <si>
    <t xml:space="preserve">Всего сметная прибыль </t>
  </si>
  <si>
    <t>ВСЕГО ПО СМЕТЕ</t>
  </si>
  <si>
    <t>Всего прямые затраты</t>
  </si>
  <si>
    <t>Всего ФОТ</t>
  </si>
  <si>
    <t xml:space="preserve">               затраты труда рабочих</t>
  </si>
  <si>
    <t xml:space="preserve">               затраты труда машинистов</t>
  </si>
  <si>
    <t>Составлен(а) в текущем уровне цен</t>
  </si>
  <si>
    <t xml:space="preserve"> I кв. 2023 (цифровые значения условные)</t>
  </si>
  <si>
    <t xml:space="preserve">               перевозка</t>
  </si>
  <si>
    <t xml:space="preserve">     Итого оборудование</t>
  </si>
  <si>
    <t xml:space="preserve">     Итого прочие затраты</t>
  </si>
  <si>
    <t>материальные ресурсы, отсутствующие в ФРСН</t>
  </si>
  <si>
    <t>оборудование, отсутствующее в ФРСН</t>
  </si>
  <si>
    <t>02.2.05.04-2090_02-15-1-01-0030</t>
  </si>
  <si>
    <t>02.2.05.04-2090_02-15-1-01-0074</t>
  </si>
  <si>
    <t>01.7.12.05-1012</t>
  </si>
  <si>
    <t>01.7.12.05-1012_01-20-1-01-0030</t>
  </si>
  <si>
    <t>01.7.12.05-1012_01-20-1-01-0130</t>
  </si>
  <si>
    <t>04.1.02.04-0009</t>
  </si>
  <si>
    <t>08.4.03.02-0002</t>
  </si>
  <si>
    <t>08.4.03.03-0031</t>
  </si>
  <si>
    <t>02.2.05.04-2062_02-15-1-01-0030</t>
  </si>
  <si>
    <t>02.2.05.04-2062_02-15-1-01-0074</t>
  </si>
  <si>
    <t>01.7.12.05-0053</t>
  </si>
  <si>
    <t>02.2.05.04-2062</t>
  </si>
  <si>
    <t>24.3.03.13-0024</t>
  </si>
  <si>
    <t>24.3.03.13-0027</t>
  </si>
  <si>
    <t>04.1.02.05-0011</t>
  </si>
  <si>
    <t>08.4.01.02-0013</t>
  </si>
  <si>
    <t>ВСЕГО монтажных работ</t>
  </si>
  <si>
    <t>в том числе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</si>
  <si>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</si>
  <si>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</si>
  <si>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</si>
  <si>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</si>
  <si>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 xml:space="preserve">прочие затраты
</t>
  </si>
  <si>
    <t xml:space="preserve">прочие работы
</t>
  </si>
  <si>
    <t xml:space="preserve">         прямые затраты</t>
  </si>
  <si>
    <t xml:space="preserve">              в том числе</t>
  </si>
  <si>
    <t xml:space="preserve">              оплата труда (ОТ)</t>
  </si>
  <si>
    <t xml:space="preserve">              эксплуатация машин и механизмов</t>
  </si>
  <si>
    <t xml:space="preserve">              оплата труда машинистов (ОТм)</t>
  </si>
  <si>
    <t xml:space="preserve">              материальные ресурсы</t>
  </si>
  <si>
    <t xml:space="preserve">              перевозка</t>
  </si>
  <si>
    <t>Всего оборудование</t>
  </si>
  <si>
    <t>Всего прочие затраты</t>
  </si>
  <si>
    <t xml:space="preserve">               обоудование, отсутствующее в ФРСН</t>
  </si>
  <si>
    <t>02.3.01.02-1104_02-15-1-01-0030</t>
  </si>
  <si>
    <t>02.3.01.02-1104_02-15-1-01-0079</t>
  </si>
  <si>
    <t>11.1</t>
  </si>
  <si>
    <t>13.1</t>
  </si>
  <si>
    <t>14.3</t>
  </si>
  <si>
    <t>16.1</t>
  </si>
  <si>
    <t>16.2</t>
  </si>
  <si>
    <t>16.3</t>
  </si>
  <si>
    <t>16.4</t>
  </si>
  <si>
    <t>17.1</t>
  </si>
  <si>
    <t>18.1</t>
  </si>
  <si>
    <t>19.1</t>
  </si>
  <si>
    <t>20.1</t>
  </si>
  <si>
    <t>ФСБЦ-04.1.02.05-0003</t>
  </si>
  <si>
    <t xml:space="preserve">Смеси бетонные тяжелого бетона (БСТ), класс В7,5 </t>
  </si>
  <si>
    <t>Доработка вручную, зачистка дна и стенок с выкидкой грунта в котлованах и траншеях, разработанных механизированным способом ЗТ=1,2</t>
  </si>
  <si>
    <t>ГЭСН06-03-004-12</t>
  </si>
  <si>
    <t>25.1</t>
  </si>
  <si>
    <t>25.2</t>
  </si>
  <si>
    <t>27</t>
  </si>
  <si>
    <t>Установка закладных деталей весом: свыше 4 до 20 кг</t>
  </si>
  <si>
    <t>16.3.1</t>
  </si>
  <si>
    <t>16.3.2</t>
  </si>
  <si>
    <t>11.1.1</t>
  </si>
  <si>
    <t>11.1.2</t>
  </si>
  <si>
    <t>12.1.1</t>
  </si>
  <si>
    <t>12.1.2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</si>
</sst>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00"/>
    <numFmt numFmtId="165" formatCode="0.0"/>
    <numFmt numFmtId="166" formatCode="0.0000"/>
    <numFmt numFmtId="167" formatCode="0.00000"/>
    <numFmt numFmtId="168" formatCode="0.0000000"/>
    <numFmt numFmtId="169" formatCode="0.000000"/>
    <numFmt numFmtId="170" formatCode="#,##0.000"/>
    <numFmt numFmtId="171" formatCode="#,##0.0000"/>
    <numFmt numFmtId="172" formatCode="#,##0.00000"/>
    <numFmt numFmtId="173" formatCode="#,##0.000000"/>
    <numFmt numFmtId="174" formatCode="#,##0.0000000"/>
  </numFmts>
  <fonts count="8" x14ac:knownFonts="1">
    <font>
      <sz val="11"/>
      <color rgb="FF000000"/>
      <name val="Calibri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 Cyr"/>
      <charset val="204"/>
    </font>
    <font>
      <sz val="12"/>
      <name val="Arial Narrow"/>
      <family val="2"/>
      <charset val="204"/>
    </font>
    <font>
      <sz val="11"/>
      <name val="Calibri"/>
      <family val="2"/>
      <charset val="204"/>
    </font>
    <font>
      <strike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9">
    <xf numFmtId="0" fontId="0" fillId="0" borderId="0" xfId="0"/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1" fillId="0" borderId="1" xfId="0" applyNumberFormat="1" applyFont="1" applyFill="1" applyBorder="1" applyAlignment="1" applyProtection="1"/>
    <xf numFmtId="4" fontId="1" fillId="0" borderId="2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 wrapText="1"/>
    </xf>
    <xf numFmtId="4" fontId="1" fillId="0" borderId="8" xfId="0" applyNumberFormat="1" applyFont="1" applyFill="1" applyBorder="1" applyAlignment="1" applyProtection="1">
      <alignment horizontal="right" vertical="top" wrapText="1"/>
    </xf>
    <xf numFmtId="4" fontId="3" fillId="0" borderId="6" xfId="0" applyNumberFormat="1" applyFont="1" applyFill="1" applyBorder="1" applyAlignment="1" applyProtection="1">
      <alignment horizontal="right" vertical="top" wrapText="1"/>
    </xf>
    <xf numFmtId="4" fontId="1" fillId="0" borderId="8" xfId="0" applyNumberFormat="1" applyFont="1" applyFill="1" applyBorder="1" applyAlignment="1" applyProtection="1">
      <alignment horizontal="right" vertical="top"/>
    </xf>
    <xf numFmtId="2" fontId="1" fillId="0" borderId="8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vertical="top"/>
    </xf>
    <xf numFmtId="168" fontId="5" fillId="0" borderId="0" xfId="0" applyNumberFormat="1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164" fontId="1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6" fillId="0" borderId="0" xfId="0" applyFont="1" applyFill="1"/>
    <xf numFmtId="0" fontId="1" fillId="0" borderId="1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2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" fontId="3" fillId="0" borderId="3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>
      <alignment horizontal="center" vertical="top" wrapText="1"/>
    </xf>
    <xf numFmtId="1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7" xfId="0" applyNumberFormat="1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right" vertical="top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166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right" vertical="top" wrapText="1"/>
    </xf>
    <xf numFmtId="4" fontId="1" fillId="0" borderId="6" xfId="0" applyNumberFormat="1" applyFont="1" applyFill="1" applyBorder="1" applyAlignment="1" applyProtection="1">
      <alignment horizontal="right" vertical="top" wrapText="1"/>
    </xf>
    <xf numFmtId="2" fontId="3" fillId="0" borderId="2" xfId="0" applyNumberFormat="1" applyFont="1" applyFill="1" applyBorder="1" applyAlignment="1" applyProtection="1">
      <alignment horizontal="right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49" fontId="1" fillId="0" borderId="5" xfId="0" applyNumberFormat="1" applyFont="1" applyFill="1" applyBorder="1" applyAlignment="1" applyProtection="1">
      <alignment horizontal="center"/>
    </xf>
    <xf numFmtId="49" fontId="3" fillId="0" borderId="3" xfId="0" applyNumberFormat="1" applyFont="1" applyFill="1" applyBorder="1" applyAlignment="1" applyProtection="1">
      <alignment horizontal="right" vertical="top" wrapText="1"/>
    </xf>
    <xf numFmtId="4" fontId="3" fillId="0" borderId="6" xfId="0" applyNumberFormat="1" applyFont="1" applyFill="1" applyBorder="1" applyAlignment="1" applyProtection="1">
      <alignment horizontal="right" vertical="top"/>
    </xf>
    <xf numFmtId="49" fontId="1" fillId="0" borderId="7" xfId="0" applyNumberFormat="1" applyFont="1" applyFill="1" applyBorder="1" applyAlignment="1" applyProtection="1">
      <alignment horizontal="center"/>
    </xf>
    <xf numFmtId="4" fontId="3" fillId="0" borderId="8" xfId="0" applyNumberFormat="1" applyFont="1" applyFill="1" applyBorder="1" applyAlignment="1" applyProtection="1">
      <alignment horizontal="right" vertical="top"/>
    </xf>
    <xf numFmtId="0" fontId="1" fillId="0" borderId="8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1" fontId="3" fillId="0" borderId="3" xfId="0" applyNumberFormat="1" applyFont="1" applyFill="1" applyBorder="1" applyAlignment="1" applyProtection="1">
      <alignment horizontal="center" vertical="top" wrapText="1"/>
    </xf>
    <xf numFmtId="168" fontId="1" fillId="0" borderId="0" xfId="0" applyNumberFormat="1" applyFont="1" applyFill="1" applyBorder="1" applyAlignment="1" applyProtection="1">
      <alignment horizontal="center" vertical="top" wrapText="1"/>
    </xf>
    <xf numFmtId="16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8" xfId="0" applyFont="1" applyFill="1" applyBorder="1" applyAlignment="1" applyProtection="1">
      <alignment horizontal="right" vertical="top"/>
    </xf>
    <xf numFmtId="2" fontId="1" fillId="0" borderId="8" xfId="0" applyNumberFormat="1" applyFont="1" applyFill="1" applyBorder="1" applyAlignment="1" applyProtection="1">
      <alignment horizontal="right" vertical="top"/>
    </xf>
    <xf numFmtId="166" fontId="3" fillId="0" borderId="3" xfId="0" applyNumberFormat="1" applyFont="1" applyFill="1" applyBorder="1" applyAlignment="1" applyProtection="1">
      <alignment horizontal="center" vertical="top" wrapText="1"/>
    </xf>
    <xf numFmtId="2" fontId="3" fillId="0" borderId="6" xfId="0" applyNumberFormat="1" applyFont="1" applyFill="1" applyBorder="1" applyAlignment="1" applyProtection="1">
      <alignment horizontal="right" vertical="top" wrapText="1"/>
    </xf>
    <xf numFmtId="0" fontId="1" fillId="0" borderId="8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Border="1" applyAlignment="1" applyProtection="1">
      <alignment horizontal="right"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49" fontId="1" fillId="0" borderId="3" xfId="0" applyNumberFormat="1" applyFont="1" applyFill="1" applyBorder="1" applyAlignment="1" applyProtection="1">
      <alignment horizontal="center"/>
    </xf>
    <xf numFmtId="49" fontId="1" fillId="0" borderId="3" xfId="0" applyNumberFormat="1" applyFont="1" applyFill="1" applyBorder="1" applyAlignment="1" applyProtection="1"/>
    <xf numFmtId="172" fontId="1" fillId="0" borderId="2" xfId="0" applyNumberFormat="1" applyFont="1" applyFill="1" applyBorder="1" applyAlignment="1" applyProtection="1">
      <alignment horizontal="right"/>
    </xf>
    <xf numFmtId="173" fontId="1" fillId="0" borderId="2" xfId="0" applyNumberFormat="1" applyFont="1" applyFill="1" applyBorder="1" applyAlignment="1" applyProtection="1">
      <alignment horizontal="right"/>
    </xf>
    <xf numFmtId="0" fontId="1" fillId="0" borderId="8" xfId="0" applyNumberFormat="1" applyFont="1" applyFill="1" applyBorder="1" applyAlignment="1" applyProtection="1">
      <alignment vertical="top" wrapText="1"/>
    </xf>
    <xf numFmtId="172" fontId="1" fillId="0" borderId="0" xfId="0" applyNumberFormat="1" applyFont="1" applyFill="1" applyBorder="1" applyAlignment="1" applyProtection="1">
      <alignment vertical="top" wrapText="1"/>
    </xf>
    <xf numFmtId="4" fontId="7" fillId="0" borderId="8" xfId="0" applyNumberFormat="1" applyFont="1" applyFill="1" applyBorder="1" applyAlignment="1" applyProtection="1">
      <alignment horizontal="right" vertical="top"/>
    </xf>
    <xf numFmtId="170" fontId="1" fillId="0" borderId="0" xfId="0" applyNumberFormat="1" applyFont="1" applyFill="1" applyBorder="1" applyAlignment="1" applyProtection="1">
      <alignment vertical="top" wrapText="1"/>
    </xf>
    <xf numFmtId="49" fontId="2" fillId="0" borderId="7" xfId="0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right" vertical="top" wrapText="1"/>
    </xf>
    <xf numFmtId="2" fontId="2" fillId="0" borderId="8" xfId="0" applyNumberFormat="1" applyFont="1" applyFill="1" applyBorder="1" applyAlignment="1" applyProtection="1">
      <alignment horizontal="right" vertical="top" wrapText="1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6" fontId="2" fillId="0" borderId="0" xfId="0" applyNumberFormat="1" applyFont="1" applyFill="1" applyBorder="1" applyAlignment="1" applyProtection="1">
      <alignment horizontal="center" vertical="top" wrapText="1"/>
    </xf>
    <xf numFmtId="171" fontId="1" fillId="0" borderId="0" xfId="0" applyNumberFormat="1" applyFont="1" applyFill="1" applyBorder="1" applyAlignment="1" applyProtection="1">
      <alignment horizontal="right" vertical="top"/>
    </xf>
    <xf numFmtId="0" fontId="6" fillId="0" borderId="8" xfId="0" applyFont="1" applyFill="1" applyBorder="1"/>
    <xf numFmtId="172" fontId="1" fillId="0" borderId="1" xfId="0" applyNumberFormat="1" applyFont="1" applyFill="1" applyBorder="1" applyAlignment="1" applyProtection="1">
      <alignment horizontal="right" vertical="top"/>
    </xf>
    <xf numFmtId="0" fontId="6" fillId="0" borderId="10" xfId="0" applyFont="1" applyFill="1" applyBorder="1"/>
    <xf numFmtId="171" fontId="1" fillId="0" borderId="1" xfId="0" applyNumberFormat="1" applyFont="1" applyFill="1" applyBorder="1" applyAlignment="1" applyProtection="1">
      <alignment horizontal="right" vertical="top"/>
    </xf>
    <xf numFmtId="174" fontId="1" fillId="0" borderId="1" xfId="0" applyNumberFormat="1" applyFont="1" applyFill="1" applyBorder="1" applyAlignment="1" applyProtection="1">
      <alignment horizontal="right" vertical="top"/>
    </xf>
    <xf numFmtId="172" fontId="1" fillId="0" borderId="0" xfId="0" applyNumberFormat="1" applyFont="1" applyFill="1" applyBorder="1" applyAlignment="1" applyProtection="1">
      <alignment horizontal="right" vertical="top"/>
    </xf>
    <xf numFmtId="173" fontId="1" fillId="0" borderId="0" xfId="0" applyNumberFormat="1" applyFont="1" applyFill="1" applyBorder="1" applyAlignment="1" applyProtection="1">
      <alignment horizontal="right" vertical="top"/>
    </xf>
    <xf numFmtId="0" fontId="3" fillId="0" borderId="6" xfId="0" applyNumberFormat="1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right" vertical="top" wrapText="1"/>
    </xf>
    <xf numFmtId="4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1"/>
  <sheetViews>
    <sheetView showGridLines="0" tabSelected="1" zoomScaleNormal="100" workbookViewId="0">
      <pane ySplit="13" topLeftCell="A68" activePane="bottomLeft" state="frozen"/>
      <selection pane="bottomLeft" activeCell="B82" sqref="B82"/>
    </sheetView>
  </sheetViews>
  <sheetFormatPr defaultColWidth="9.140625" defaultRowHeight="11.25" customHeight="1" x14ac:dyDescent="0.2"/>
  <cols>
    <col min="1" max="1" width="12.140625" style="7" customWidth="1"/>
    <col min="2" max="2" width="25.85546875" style="4" customWidth="1"/>
    <col min="3" max="3" width="10.7109375" style="4" customWidth="1"/>
    <col min="4" max="4" width="12.85546875" style="4" customWidth="1"/>
    <col min="5" max="5" width="10.42578125" style="4" customWidth="1"/>
    <col min="6" max="6" width="11.7109375" style="4" customWidth="1"/>
    <col min="7" max="7" width="6.140625" style="4" customWidth="1"/>
    <col min="8" max="8" width="9.28515625" style="4" customWidth="1"/>
    <col min="9" max="9" width="10.7109375" style="4" customWidth="1"/>
    <col min="10" max="10" width="12.42578125" style="4" customWidth="1"/>
    <col min="11" max="11" width="13.28515625" style="4" customWidth="1"/>
    <col min="12" max="12" width="17" style="4" customWidth="1"/>
    <col min="13" max="13" width="11.5703125" style="4" customWidth="1"/>
    <col min="14" max="14" width="17" style="4" customWidth="1"/>
    <col min="15" max="15" width="12.85546875" style="4" customWidth="1"/>
    <col min="16" max="16" width="17" style="4" customWidth="1"/>
    <col min="17" max="16384" width="9.140625" style="4"/>
  </cols>
  <sheetData>
    <row r="1" spans="1:16" s="35" customFormat="1" ht="15" x14ac:dyDescent="0.25">
      <c r="A1" s="3" t="s">
        <v>409</v>
      </c>
      <c r="B1" s="4"/>
      <c r="C1" s="130" t="s">
        <v>410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s="35" customFormat="1" ht="15" x14ac:dyDescent="0.25">
      <c r="A2" s="32"/>
      <c r="B2" s="4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35" customFormat="1" ht="12" customHeight="1" x14ac:dyDescent="0.25">
      <c r="A3" s="3" t="s">
        <v>0</v>
      </c>
      <c r="B3" s="4"/>
      <c r="C3" s="36"/>
      <c r="D3" s="8">
        <f>D5+D6+D7+D8</f>
        <v>13088.669505150183</v>
      </c>
      <c r="E3" s="9" t="s">
        <v>1</v>
      </c>
      <c r="G3" s="4"/>
      <c r="H3" s="4"/>
      <c r="I3" s="4"/>
      <c r="J3" s="4"/>
      <c r="K3" s="4"/>
      <c r="L3" s="4"/>
      <c r="M3" s="4"/>
      <c r="N3" s="10"/>
      <c r="O3" s="10"/>
      <c r="P3" s="4"/>
    </row>
    <row r="4" spans="1:16" s="35" customFormat="1" ht="12" customHeight="1" x14ac:dyDescent="0.25">
      <c r="A4" s="32"/>
      <c r="B4" s="11" t="s">
        <v>2</v>
      </c>
      <c r="C4" s="12"/>
      <c r="D4" s="37"/>
      <c r="E4" s="9"/>
      <c r="G4" s="4"/>
    </row>
    <row r="5" spans="1:16" s="35" customFormat="1" ht="12" customHeight="1" x14ac:dyDescent="0.25">
      <c r="A5" s="32"/>
      <c r="B5" s="13" t="s">
        <v>3</v>
      </c>
      <c r="C5" s="36"/>
      <c r="D5" s="8">
        <f>P598/1000</f>
        <v>13088.669505150183</v>
      </c>
      <c r="E5" s="9" t="s">
        <v>1</v>
      </c>
      <c r="I5" s="4"/>
      <c r="K5" s="4" t="s">
        <v>4</v>
      </c>
      <c r="L5" s="4"/>
      <c r="M5" s="4"/>
      <c r="N5" s="14"/>
      <c r="O5" s="8">
        <f>P602/1000</f>
        <v>747.37296228299999</v>
      </c>
      <c r="P5" s="9" t="s">
        <v>1</v>
      </c>
    </row>
    <row r="6" spans="1:16" s="35" customFormat="1" ht="12" customHeight="1" x14ac:dyDescent="0.25">
      <c r="A6" s="32"/>
      <c r="B6" s="13" t="s">
        <v>5</v>
      </c>
      <c r="C6" s="38"/>
      <c r="D6" s="15">
        <v>0</v>
      </c>
      <c r="E6" s="9" t="s">
        <v>1</v>
      </c>
      <c r="I6" s="4"/>
      <c r="K6" s="4" t="s">
        <v>6</v>
      </c>
      <c r="L6" s="4"/>
      <c r="M6" s="4"/>
      <c r="N6" s="14"/>
      <c r="O6" s="8">
        <f>P604/1000</f>
        <v>197.33308388141992</v>
      </c>
      <c r="P6" s="9" t="s">
        <v>1</v>
      </c>
    </row>
    <row r="7" spans="1:16" s="35" customFormat="1" ht="12" customHeight="1" x14ac:dyDescent="0.25">
      <c r="A7" s="32"/>
      <c r="B7" s="13" t="s">
        <v>7</v>
      </c>
      <c r="C7" s="38"/>
      <c r="D7" s="15">
        <v>0</v>
      </c>
      <c r="E7" s="9" t="s">
        <v>1</v>
      </c>
      <c r="I7" s="4"/>
      <c r="K7" s="4" t="s">
        <v>8</v>
      </c>
      <c r="L7" s="4"/>
      <c r="M7" s="4"/>
      <c r="N7" s="16"/>
      <c r="O7" s="93">
        <f>K658</f>
        <v>2997.2047900000002</v>
      </c>
      <c r="P7" s="17" t="s">
        <v>9</v>
      </c>
    </row>
    <row r="8" spans="1:16" s="35" customFormat="1" ht="12" customHeight="1" x14ac:dyDescent="0.25">
      <c r="A8" s="32"/>
      <c r="B8" s="13" t="s">
        <v>10</v>
      </c>
      <c r="C8" s="38"/>
      <c r="D8" s="8">
        <v>0</v>
      </c>
      <c r="E8" s="9" t="s">
        <v>1</v>
      </c>
      <c r="I8" s="4"/>
      <c r="K8" s="4" t="s">
        <v>11</v>
      </c>
      <c r="L8" s="4"/>
      <c r="M8" s="4"/>
      <c r="N8" s="16"/>
      <c r="O8" s="94">
        <f>K659</f>
        <v>596.240589</v>
      </c>
      <c r="P8" s="17" t="s">
        <v>9</v>
      </c>
    </row>
    <row r="9" spans="1:16" s="35" customFormat="1" ht="9.75" customHeight="1" x14ac:dyDescent="0.25">
      <c r="A9" s="32"/>
      <c r="B9" s="4"/>
      <c r="D9" s="18"/>
      <c r="E9" s="9"/>
      <c r="H9" s="4"/>
      <c r="I9" s="4"/>
      <c r="J9" s="4"/>
      <c r="K9" s="4"/>
      <c r="L9" s="4"/>
      <c r="M9" s="4"/>
      <c r="N9" s="7"/>
      <c r="O9" s="7"/>
      <c r="P9" s="4"/>
    </row>
    <row r="10" spans="1:16" s="35" customFormat="1" ht="11.25" customHeight="1" x14ac:dyDescent="0.25">
      <c r="A10" s="131" t="s">
        <v>12</v>
      </c>
      <c r="B10" s="132" t="s">
        <v>13</v>
      </c>
      <c r="C10" s="133" t="s">
        <v>14</v>
      </c>
      <c r="D10" s="134"/>
      <c r="E10" s="134"/>
      <c r="F10" s="134"/>
      <c r="G10" s="135"/>
      <c r="H10" s="132" t="s">
        <v>15</v>
      </c>
      <c r="I10" s="132" t="s">
        <v>16</v>
      </c>
      <c r="J10" s="132"/>
      <c r="K10" s="132"/>
      <c r="L10" s="133" t="s">
        <v>17</v>
      </c>
      <c r="M10" s="134"/>
      <c r="N10" s="134"/>
      <c r="O10" s="134"/>
      <c r="P10" s="135"/>
    </row>
    <row r="11" spans="1:16" s="35" customFormat="1" ht="11.25" customHeight="1" x14ac:dyDescent="0.25">
      <c r="A11" s="131"/>
      <c r="B11" s="132"/>
      <c r="C11" s="136"/>
      <c r="D11" s="137"/>
      <c r="E11" s="137"/>
      <c r="F11" s="137"/>
      <c r="G11" s="138"/>
      <c r="H11" s="132"/>
      <c r="I11" s="132"/>
      <c r="J11" s="132"/>
      <c r="K11" s="132"/>
      <c r="L11" s="139"/>
      <c r="M11" s="140"/>
      <c r="N11" s="140"/>
      <c r="O11" s="140"/>
      <c r="P11" s="141"/>
    </row>
    <row r="12" spans="1:16" s="35" customFormat="1" ht="54" customHeight="1" x14ac:dyDescent="0.25">
      <c r="A12" s="131"/>
      <c r="B12" s="132"/>
      <c r="C12" s="139"/>
      <c r="D12" s="140"/>
      <c r="E12" s="140"/>
      <c r="F12" s="140"/>
      <c r="G12" s="141"/>
      <c r="H12" s="132"/>
      <c r="I12" s="125" t="s">
        <v>18</v>
      </c>
      <c r="J12" s="125" t="s">
        <v>19</v>
      </c>
      <c r="K12" s="125" t="s">
        <v>20</v>
      </c>
      <c r="L12" s="125" t="s">
        <v>21</v>
      </c>
      <c r="M12" s="125" t="s">
        <v>22</v>
      </c>
      <c r="N12" s="125" t="s">
        <v>23</v>
      </c>
      <c r="O12" s="125" t="s">
        <v>19</v>
      </c>
      <c r="P12" s="125" t="s">
        <v>24</v>
      </c>
    </row>
    <row r="13" spans="1:16" s="35" customFormat="1" ht="13.5" customHeight="1" x14ac:dyDescent="0.25">
      <c r="A13" s="39">
        <v>1</v>
      </c>
      <c r="B13" s="40">
        <v>2</v>
      </c>
      <c r="C13" s="144">
        <v>3</v>
      </c>
      <c r="D13" s="145"/>
      <c r="E13" s="145"/>
      <c r="F13" s="145"/>
      <c r="G13" s="146"/>
      <c r="H13" s="40">
        <v>4</v>
      </c>
      <c r="I13" s="40">
        <v>5</v>
      </c>
      <c r="J13" s="40">
        <v>6</v>
      </c>
      <c r="K13" s="40">
        <v>7</v>
      </c>
      <c r="L13" s="40">
        <v>8</v>
      </c>
      <c r="M13" s="40">
        <v>9</v>
      </c>
      <c r="N13" s="40">
        <v>10</v>
      </c>
      <c r="O13" s="40">
        <v>11</v>
      </c>
      <c r="P13" s="40">
        <v>12</v>
      </c>
    </row>
    <row r="14" spans="1:16" s="35" customFormat="1" ht="15" x14ac:dyDescent="0.25">
      <c r="A14" s="147" t="s">
        <v>25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9"/>
    </row>
    <row r="15" spans="1:16" s="35" customFormat="1" ht="25.5" customHeight="1" x14ac:dyDescent="0.25">
      <c r="A15" s="41" t="s">
        <v>26</v>
      </c>
      <c r="B15" s="123" t="s">
        <v>27</v>
      </c>
      <c r="C15" s="150" t="s">
        <v>28</v>
      </c>
      <c r="D15" s="150"/>
      <c r="E15" s="150"/>
      <c r="F15" s="150"/>
      <c r="G15" s="150"/>
      <c r="H15" s="42" t="s">
        <v>29</v>
      </c>
      <c r="I15" s="43">
        <v>1.35</v>
      </c>
      <c r="J15" s="43"/>
      <c r="K15" s="44">
        <v>1.35</v>
      </c>
      <c r="L15" s="45"/>
      <c r="M15" s="43"/>
      <c r="N15" s="45"/>
      <c r="O15" s="43"/>
      <c r="P15" s="46"/>
    </row>
    <row r="16" spans="1:16" s="35" customFormat="1" ht="15" x14ac:dyDescent="0.25">
      <c r="A16" s="47"/>
      <c r="B16" s="31" t="s">
        <v>30</v>
      </c>
      <c r="C16" s="142" t="s">
        <v>31</v>
      </c>
      <c r="D16" s="142"/>
      <c r="E16" s="142"/>
      <c r="F16" s="142"/>
      <c r="G16" s="142"/>
      <c r="H16" s="48"/>
      <c r="I16" s="49"/>
      <c r="J16" s="49"/>
      <c r="K16" s="49"/>
      <c r="L16" s="50"/>
      <c r="M16" s="49"/>
      <c r="N16" s="50"/>
      <c r="O16" s="49"/>
      <c r="P16" s="22">
        <f>P18</f>
        <v>40043.223180000008</v>
      </c>
    </row>
    <row r="17" spans="1:16" s="35" customFormat="1" ht="15" x14ac:dyDescent="0.25">
      <c r="A17" s="47"/>
      <c r="B17" s="31"/>
      <c r="C17" s="142" t="s">
        <v>32</v>
      </c>
      <c r="D17" s="142"/>
      <c r="E17" s="142"/>
      <c r="F17" s="142"/>
      <c r="G17" s="142"/>
      <c r="H17" s="48" t="s">
        <v>33</v>
      </c>
      <c r="I17" s="49"/>
      <c r="J17" s="49"/>
      <c r="K17" s="30">
        <f>K19</f>
        <v>27.675000000000001</v>
      </c>
      <c r="L17" s="50"/>
      <c r="M17" s="49"/>
      <c r="N17" s="51"/>
      <c r="O17" s="49"/>
      <c r="P17" s="22">
        <f>P19</f>
        <v>10471.666499999999</v>
      </c>
    </row>
    <row r="18" spans="1:16" s="35" customFormat="1" ht="24.75" customHeight="1" x14ac:dyDescent="0.25">
      <c r="A18" s="47"/>
      <c r="B18" s="31" t="s">
        <v>34</v>
      </c>
      <c r="C18" s="142" t="s">
        <v>35</v>
      </c>
      <c r="D18" s="142"/>
      <c r="E18" s="142"/>
      <c r="F18" s="142"/>
      <c r="G18" s="142"/>
      <c r="H18" s="48" t="s">
        <v>36</v>
      </c>
      <c r="I18" s="52">
        <v>20.5</v>
      </c>
      <c r="J18" s="49"/>
      <c r="K18" s="30">
        <f>I18*K15</f>
        <v>27.675000000000001</v>
      </c>
      <c r="L18" s="51">
        <v>1327.44</v>
      </c>
      <c r="M18" s="53">
        <v>1.0900000000000001</v>
      </c>
      <c r="N18" s="51">
        <f>L18*M18</f>
        <v>1446.9096000000002</v>
      </c>
      <c r="O18" s="49"/>
      <c r="P18" s="22">
        <f>K18*N18</f>
        <v>40043.223180000008</v>
      </c>
    </row>
    <row r="19" spans="1:16" s="35" customFormat="1" ht="15" x14ac:dyDescent="0.25">
      <c r="A19" s="47"/>
      <c r="B19" s="31" t="s">
        <v>37</v>
      </c>
      <c r="C19" s="142" t="s">
        <v>38</v>
      </c>
      <c r="D19" s="142"/>
      <c r="E19" s="142"/>
      <c r="F19" s="142"/>
      <c r="G19" s="142"/>
      <c r="H19" s="48" t="s">
        <v>33</v>
      </c>
      <c r="I19" s="52">
        <v>20.5</v>
      </c>
      <c r="J19" s="49"/>
      <c r="K19" s="30">
        <f>I19*K15</f>
        <v>27.675000000000001</v>
      </c>
      <c r="L19" s="50"/>
      <c r="M19" s="49"/>
      <c r="N19" s="51">
        <v>378.38</v>
      </c>
      <c r="O19" s="49"/>
      <c r="P19" s="22">
        <f>K19*N19</f>
        <v>10471.666499999999</v>
      </c>
    </row>
    <row r="20" spans="1:16" s="35" customFormat="1" ht="15" x14ac:dyDescent="0.25">
      <c r="A20" s="47"/>
      <c r="B20" s="31"/>
      <c r="C20" s="143" t="s">
        <v>39</v>
      </c>
      <c r="D20" s="143"/>
      <c r="E20" s="143"/>
      <c r="F20" s="143"/>
      <c r="G20" s="143"/>
      <c r="H20" s="42"/>
      <c r="I20" s="43"/>
      <c r="J20" s="43"/>
      <c r="K20" s="43"/>
      <c r="L20" s="45"/>
      <c r="M20" s="43"/>
      <c r="N20" s="54"/>
      <c r="O20" s="43"/>
      <c r="P20" s="23">
        <f>P16+P17</f>
        <v>50514.889680000008</v>
      </c>
    </row>
    <row r="21" spans="1:16" s="35" customFormat="1" ht="15" x14ac:dyDescent="0.25">
      <c r="A21" s="55"/>
      <c r="B21" s="31"/>
      <c r="C21" s="142" t="s">
        <v>40</v>
      </c>
      <c r="D21" s="142"/>
      <c r="E21" s="142"/>
      <c r="F21" s="142"/>
      <c r="G21" s="142"/>
      <c r="H21" s="48"/>
      <c r="I21" s="49"/>
      <c r="J21" s="49"/>
      <c r="K21" s="49"/>
      <c r="L21" s="50"/>
      <c r="M21" s="49"/>
      <c r="N21" s="50"/>
      <c r="O21" s="49"/>
      <c r="P21" s="22">
        <f>P17</f>
        <v>10471.666499999999</v>
      </c>
    </row>
    <row r="22" spans="1:16" s="35" customFormat="1" ht="15" x14ac:dyDescent="0.25">
      <c r="A22" s="55"/>
      <c r="B22" s="31" t="s">
        <v>41</v>
      </c>
      <c r="C22" s="142" t="s">
        <v>42</v>
      </c>
      <c r="D22" s="142"/>
      <c r="E22" s="142"/>
      <c r="F22" s="142"/>
      <c r="G22" s="142"/>
      <c r="H22" s="48" t="s">
        <v>43</v>
      </c>
      <c r="I22" s="56">
        <v>92</v>
      </c>
      <c r="J22" s="49"/>
      <c r="K22" s="56">
        <v>92</v>
      </c>
      <c r="L22" s="50"/>
      <c r="M22" s="49"/>
      <c r="N22" s="50"/>
      <c r="O22" s="49"/>
      <c r="P22" s="22">
        <f>K22*P21/100</f>
        <v>9633.93318</v>
      </c>
    </row>
    <row r="23" spans="1:16" s="35" customFormat="1" ht="15" x14ac:dyDescent="0.25">
      <c r="A23" s="55"/>
      <c r="B23" s="31" t="s">
        <v>44</v>
      </c>
      <c r="C23" s="142" t="s">
        <v>45</v>
      </c>
      <c r="D23" s="142"/>
      <c r="E23" s="142"/>
      <c r="F23" s="142"/>
      <c r="G23" s="142"/>
      <c r="H23" s="48" t="s">
        <v>43</v>
      </c>
      <c r="I23" s="56">
        <v>46</v>
      </c>
      <c r="J23" s="49"/>
      <c r="K23" s="56">
        <v>46</v>
      </c>
      <c r="L23" s="50"/>
      <c r="M23" s="49"/>
      <c r="N23" s="50"/>
      <c r="O23" s="49"/>
      <c r="P23" s="22">
        <f>K23*P21/100</f>
        <v>4816.96659</v>
      </c>
    </row>
    <row r="24" spans="1:16" s="35" customFormat="1" ht="15" x14ac:dyDescent="0.25">
      <c r="A24" s="57"/>
      <c r="B24" s="122"/>
      <c r="C24" s="143" t="s">
        <v>46</v>
      </c>
      <c r="D24" s="143"/>
      <c r="E24" s="143"/>
      <c r="F24" s="143"/>
      <c r="G24" s="143"/>
      <c r="H24" s="42"/>
      <c r="I24" s="43"/>
      <c r="J24" s="43"/>
      <c r="K24" s="43"/>
      <c r="L24" s="45"/>
      <c r="M24" s="43"/>
      <c r="N24" s="58">
        <f>P24/I15</f>
        <v>48122.807000000008</v>
      </c>
      <c r="O24" s="43"/>
      <c r="P24" s="23">
        <f>P20+P22+P23</f>
        <v>64965.789450000011</v>
      </c>
    </row>
    <row r="25" spans="1:16" s="35" customFormat="1" ht="26.25" customHeight="1" x14ac:dyDescent="0.25">
      <c r="A25" s="41" t="s">
        <v>30</v>
      </c>
      <c r="B25" s="123" t="s">
        <v>47</v>
      </c>
      <c r="C25" s="150" t="s">
        <v>48</v>
      </c>
      <c r="D25" s="150"/>
      <c r="E25" s="150"/>
      <c r="F25" s="150"/>
      <c r="G25" s="150"/>
      <c r="H25" s="42" t="s">
        <v>49</v>
      </c>
      <c r="I25" s="43">
        <v>1.5</v>
      </c>
      <c r="J25" s="43"/>
      <c r="K25" s="59">
        <v>1.5</v>
      </c>
      <c r="L25" s="45"/>
      <c r="M25" s="43"/>
      <c r="N25" s="45"/>
      <c r="O25" s="43"/>
      <c r="P25" s="46"/>
    </row>
    <row r="26" spans="1:16" s="35" customFormat="1" ht="39" customHeight="1" x14ac:dyDescent="0.25">
      <c r="A26" s="47"/>
      <c r="B26" s="31" t="s">
        <v>50</v>
      </c>
      <c r="C26" s="151" t="s">
        <v>465</v>
      </c>
      <c r="D26" s="151"/>
      <c r="E26" s="151"/>
      <c r="F26" s="151"/>
      <c r="G26" s="151"/>
      <c r="H26" s="21"/>
      <c r="I26" s="21"/>
      <c r="J26" s="21"/>
      <c r="K26" s="21"/>
      <c r="L26" s="21"/>
      <c r="M26" s="21"/>
      <c r="N26" s="21"/>
      <c r="O26" s="21"/>
      <c r="P26" s="95"/>
    </row>
    <row r="27" spans="1:16" s="35" customFormat="1" ht="15" x14ac:dyDescent="0.25">
      <c r="A27" s="47"/>
      <c r="B27" s="31" t="s">
        <v>26</v>
      </c>
      <c r="C27" s="142" t="s">
        <v>51</v>
      </c>
      <c r="D27" s="142"/>
      <c r="E27" s="142"/>
      <c r="F27" s="142"/>
      <c r="G27" s="142"/>
      <c r="H27" s="48" t="s">
        <v>33</v>
      </c>
      <c r="I27" s="49"/>
      <c r="J27" s="49"/>
      <c r="K27" s="52">
        <f>K28</f>
        <v>277.2</v>
      </c>
      <c r="L27" s="50"/>
      <c r="M27" s="49"/>
      <c r="N27" s="51"/>
      <c r="O27" s="49"/>
      <c r="P27" s="22">
        <f>P28</f>
        <v>63514.835999999996</v>
      </c>
    </row>
    <row r="28" spans="1:16" s="35" customFormat="1" ht="15" x14ac:dyDescent="0.25">
      <c r="A28" s="47"/>
      <c r="B28" s="31" t="s">
        <v>52</v>
      </c>
      <c r="C28" s="142" t="s">
        <v>53</v>
      </c>
      <c r="D28" s="142"/>
      <c r="E28" s="142"/>
      <c r="F28" s="142"/>
      <c r="G28" s="142"/>
      <c r="H28" s="48" t="s">
        <v>33</v>
      </c>
      <c r="I28" s="56">
        <v>154</v>
      </c>
      <c r="J28" s="52">
        <v>1.2</v>
      </c>
      <c r="K28" s="52">
        <f>I28*J28*K25</f>
        <v>277.2</v>
      </c>
      <c r="L28" s="60"/>
      <c r="M28" s="49"/>
      <c r="N28" s="51">
        <v>229.13</v>
      </c>
      <c r="O28" s="49"/>
      <c r="P28" s="22">
        <f>K28*N28</f>
        <v>63514.835999999996</v>
      </c>
    </row>
    <row r="29" spans="1:16" s="35" customFormat="1" ht="15" x14ac:dyDescent="0.25">
      <c r="A29" s="47"/>
      <c r="B29" s="31"/>
      <c r="C29" s="143" t="s">
        <v>39</v>
      </c>
      <c r="D29" s="143"/>
      <c r="E29" s="143"/>
      <c r="F29" s="143"/>
      <c r="G29" s="143"/>
      <c r="H29" s="42"/>
      <c r="I29" s="43"/>
      <c r="J29" s="43"/>
      <c r="K29" s="43"/>
      <c r="L29" s="45"/>
      <c r="M29" s="43"/>
      <c r="N29" s="54"/>
      <c r="O29" s="43"/>
      <c r="P29" s="23">
        <f>P27</f>
        <v>63514.835999999996</v>
      </c>
    </row>
    <row r="30" spans="1:16" s="35" customFormat="1" ht="15" x14ac:dyDescent="0.25">
      <c r="A30" s="55"/>
      <c r="B30" s="31"/>
      <c r="C30" s="142" t="s">
        <v>40</v>
      </c>
      <c r="D30" s="142"/>
      <c r="E30" s="142"/>
      <c r="F30" s="142"/>
      <c r="G30" s="142"/>
      <c r="H30" s="48"/>
      <c r="I30" s="49"/>
      <c r="J30" s="49"/>
      <c r="K30" s="49"/>
      <c r="L30" s="50"/>
      <c r="M30" s="49"/>
      <c r="N30" s="50"/>
      <c r="O30" s="49"/>
      <c r="P30" s="22">
        <f>P27</f>
        <v>63514.835999999996</v>
      </c>
    </row>
    <row r="31" spans="1:16" s="35" customFormat="1" ht="15" x14ac:dyDescent="0.25">
      <c r="A31" s="55"/>
      <c r="B31" s="31" t="s">
        <v>54</v>
      </c>
      <c r="C31" s="142" t="s">
        <v>55</v>
      </c>
      <c r="D31" s="142"/>
      <c r="E31" s="142"/>
      <c r="F31" s="142"/>
      <c r="G31" s="142"/>
      <c r="H31" s="48" t="s">
        <v>43</v>
      </c>
      <c r="I31" s="56">
        <v>89</v>
      </c>
      <c r="J31" s="49"/>
      <c r="K31" s="56">
        <v>89</v>
      </c>
      <c r="L31" s="50"/>
      <c r="M31" s="49"/>
      <c r="N31" s="50"/>
      <c r="O31" s="49"/>
      <c r="P31" s="22">
        <f>K31*P30/100</f>
        <v>56528.20403999999</v>
      </c>
    </row>
    <row r="32" spans="1:16" s="35" customFormat="1" ht="15" x14ac:dyDescent="0.25">
      <c r="A32" s="55"/>
      <c r="B32" s="31" t="s">
        <v>56</v>
      </c>
      <c r="C32" s="142" t="s">
        <v>57</v>
      </c>
      <c r="D32" s="142"/>
      <c r="E32" s="142"/>
      <c r="F32" s="142"/>
      <c r="G32" s="142"/>
      <c r="H32" s="48" t="s">
        <v>43</v>
      </c>
      <c r="I32" s="56">
        <v>40</v>
      </c>
      <c r="J32" s="49"/>
      <c r="K32" s="56">
        <v>40</v>
      </c>
      <c r="L32" s="50"/>
      <c r="M32" s="49"/>
      <c r="N32" s="50"/>
      <c r="O32" s="49"/>
      <c r="P32" s="22">
        <f>K32*P30/100</f>
        <v>25405.934399999998</v>
      </c>
    </row>
    <row r="33" spans="1:16" s="35" customFormat="1" ht="15" x14ac:dyDescent="0.25">
      <c r="A33" s="57"/>
      <c r="B33" s="122"/>
      <c r="C33" s="143" t="s">
        <v>46</v>
      </c>
      <c r="D33" s="143"/>
      <c r="E33" s="143"/>
      <c r="F33" s="143"/>
      <c r="G33" s="143"/>
      <c r="H33" s="42"/>
      <c r="I33" s="43"/>
      <c r="J33" s="43"/>
      <c r="K33" s="43"/>
      <c r="L33" s="45"/>
      <c r="M33" s="43"/>
      <c r="N33" s="58">
        <f>P33/I25</f>
        <v>96965.982959999994</v>
      </c>
      <c r="O33" s="43"/>
      <c r="P33" s="23">
        <f>P29+P31+P32</f>
        <v>145448.97443999999</v>
      </c>
    </row>
    <row r="34" spans="1:16" s="35" customFormat="1" ht="27.75" customHeight="1" x14ac:dyDescent="0.25">
      <c r="A34" s="41" t="s">
        <v>58</v>
      </c>
      <c r="B34" s="123" t="s">
        <v>59</v>
      </c>
      <c r="C34" s="150" t="s">
        <v>60</v>
      </c>
      <c r="D34" s="150"/>
      <c r="E34" s="150"/>
      <c r="F34" s="150"/>
      <c r="G34" s="150"/>
      <c r="H34" s="42" t="s">
        <v>29</v>
      </c>
      <c r="I34" s="43">
        <v>1.5</v>
      </c>
      <c r="J34" s="43"/>
      <c r="K34" s="59">
        <v>1.5</v>
      </c>
      <c r="L34" s="45"/>
      <c r="M34" s="43"/>
      <c r="N34" s="45"/>
      <c r="O34" s="43"/>
      <c r="P34" s="46"/>
    </row>
    <row r="35" spans="1:16" s="35" customFormat="1" ht="15" x14ac:dyDescent="0.25">
      <c r="A35" s="47"/>
      <c r="B35" s="31" t="s">
        <v>30</v>
      </c>
      <c r="C35" s="142" t="s">
        <v>31</v>
      </c>
      <c r="D35" s="142"/>
      <c r="E35" s="142"/>
      <c r="F35" s="142"/>
      <c r="G35" s="142"/>
      <c r="H35" s="48"/>
      <c r="I35" s="49"/>
      <c r="J35" s="49"/>
      <c r="K35" s="49"/>
      <c r="L35" s="50"/>
      <c r="M35" s="49"/>
      <c r="N35" s="50"/>
      <c r="O35" s="49"/>
      <c r="P35" s="22">
        <f>P37</f>
        <v>20390.207999999999</v>
      </c>
    </row>
    <row r="36" spans="1:16" s="35" customFormat="1" ht="15" x14ac:dyDescent="0.25">
      <c r="A36" s="47"/>
      <c r="B36" s="31"/>
      <c r="C36" s="142" t="s">
        <v>32</v>
      </c>
      <c r="D36" s="142"/>
      <c r="E36" s="142"/>
      <c r="F36" s="142"/>
      <c r="G36" s="142"/>
      <c r="H36" s="48" t="s">
        <v>33</v>
      </c>
      <c r="I36" s="49"/>
      <c r="J36" s="49"/>
      <c r="K36" s="56">
        <f>K38</f>
        <v>15</v>
      </c>
      <c r="L36" s="50"/>
      <c r="M36" s="49"/>
      <c r="N36" s="51"/>
      <c r="O36" s="49"/>
      <c r="P36" s="22">
        <f>P38</f>
        <v>5675.7</v>
      </c>
    </row>
    <row r="37" spans="1:16" s="35" customFormat="1" ht="15" x14ac:dyDescent="0.25">
      <c r="A37" s="47"/>
      <c r="B37" s="31" t="s">
        <v>61</v>
      </c>
      <c r="C37" s="142" t="s">
        <v>62</v>
      </c>
      <c r="D37" s="142"/>
      <c r="E37" s="142"/>
      <c r="F37" s="142"/>
      <c r="G37" s="142"/>
      <c r="H37" s="48" t="s">
        <v>36</v>
      </c>
      <c r="I37" s="56">
        <v>10</v>
      </c>
      <c r="J37" s="49"/>
      <c r="K37" s="56">
        <f>I37*K34</f>
        <v>15</v>
      </c>
      <c r="L37" s="51">
        <v>1061.99</v>
      </c>
      <c r="M37" s="53">
        <v>1.28</v>
      </c>
      <c r="N37" s="51">
        <f>L37*M37</f>
        <v>1359.3471999999999</v>
      </c>
      <c r="O37" s="49"/>
      <c r="P37" s="22">
        <f>K37*N37</f>
        <v>20390.207999999999</v>
      </c>
    </row>
    <row r="38" spans="1:16" s="35" customFormat="1" ht="15" x14ac:dyDescent="0.25">
      <c r="A38" s="47"/>
      <c r="B38" s="31" t="s">
        <v>37</v>
      </c>
      <c r="C38" s="142" t="s">
        <v>38</v>
      </c>
      <c r="D38" s="142"/>
      <c r="E38" s="142"/>
      <c r="F38" s="142"/>
      <c r="G38" s="142"/>
      <c r="H38" s="48" t="s">
        <v>33</v>
      </c>
      <c r="I38" s="56">
        <v>10</v>
      </c>
      <c r="J38" s="49"/>
      <c r="K38" s="56">
        <f>I38*K34</f>
        <v>15</v>
      </c>
      <c r="L38" s="50"/>
      <c r="M38" s="49"/>
      <c r="N38" s="51">
        <v>378.38</v>
      </c>
      <c r="O38" s="49"/>
      <c r="P38" s="22">
        <f>K38*N38</f>
        <v>5675.7</v>
      </c>
    </row>
    <row r="39" spans="1:16" s="35" customFormat="1" ht="15" x14ac:dyDescent="0.25">
      <c r="A39" s="47"/>
      <c r="B39" s="31"/>
      <c r="C39" s="143" t="s">
        <v>39</v>
      </c>
      <c r="D39" s="143"/>
      <c r="E39" s="143"/>
      <c r="F39" s="143"/>
      <c r="G39" s="143"/>
      <c r="H39" s="42"/>
      <c r="I39" s="43"/>
      <c r="J39" s="43"/>
      <c r="K39" s="43"/>
      <c r="L39" s="45"/>
      <c r="M39" s="43"/>
      <c r="N39" s="54"/>
      <c r="O39" s="43"/>
      <c r="P39" s="23">
        <f>P35+P36</f>
        <v>26065.907999999999</v>
      </c>
    </row>
    <row r="40" spans="1:16" s="35" customFormat="1" ht="15" x14ac:dyDescent="0.25">
      <c r="A40" s="55"/>
      <c r="B40" s="31"/>
      <c r="C40" s="142" t="s">
        <v>40</v>
      </c>
      <c r="D40" s="142"/>
      <c r="E40" s="142"/>
      <c r="F40" s="142"/>
      <c r="G40" s="142"/>
      <c r="H40" s="48"/>
      <c r="I40" s="49"/>
      <c r="J40" s="49"/>
      <c r="K40" s="49"/>
      <c r="L40" s="50"/>
      <c r="M40" s="49"/>
      <c r="N40" s="50"/>
      <c r="O40" s="49"/>
      <c r="P40" s="22">
        <f>P36</f>
        <v>5675.7</v>
      </c>
    </row>
    <row r="41" spans="1:16" s="35" customFormat="1" ht="15" x14ac:dyDescent="0.25">
      <c r="A41" s="55"/>
      <c r="B41" s="31" t="s">
        <v>41</v>
      </c>
      <c r="C41" s="142" t="s">
        <v>42</v>
      </c>
      <c r="D41" s="142"/>
      <c r="E41" s="142"/>
      <c r="F41" s="142"/>
      <c r="G41" s="142"/>
      <c r="H41" s="48" t="s">
        <v>43</v>
      </c>
      <c r="I41" s="56">
        <v>92</v>
      </c>
      <c r="J41" s="49"/>
      <c r="K41" s="56">
        <v>92</v>
      </c>
      <c r="L41" s="50"/>
      <c r="M41" s="49"/>
      <c r="N41" s="50"/>
      <c r="O41" s="49"/>
      <c r="P41" s="22">
        <f>K41*P40/100</f>
        <v>5221.6439999999993</v>
      </c>
    </row>
    <row r="42" spans="1:16" s="35" customFormat="1" ht="15" x14ac:dyDescent="0.25">
      <c r="A42" s="55"/>
      <c r="B42" s="31" t="s">
        <v>44</v>
      </c>
      <c r="C42" s="142" t="s">
        <v>45</v>
      </c>
      <c r="D42" s="142"/>
      <c r="E42" s="142"/>
      <c r="F42" s="142"/>
      <c r="G42" s="142"/>
      <c r="H42" s="48" t="s">
        <v>43</v>
      </c>
      <c r="I42" s="56">
        <v>46</v>
      </c>
      <c r="J42" s="49"/>
      <c r="K42" s="56">
        <v>46</v>
      </c>
      <c r="L42" s="50"/>
      <c r="M42" s="49"/>
      <c r="N42" s="50"/>
      <c r="O42" s="49"/>
      <c r="P42" s="22">
        <f>K42*P40/100</f>
        <v>2610.8219999999997</v>
      </c>
    </row>
    <row r="43" spans="1:16" s="35" customFormat="1" ht="15" x14ac:dyDescent="0.25">
      <c r="A43" s="57"/>
      <c r="B43" s="122"/>
      <c r="C43" s="143" t="s">
        <v>46</v>
      </c>
      <c r="D43" s="143"/>
      <c r="E43" s="143"/>
      <c r="F43" s="143"/>
      <c r="G43" s="143"/>
      <c r="H43" s="42"/>
      <c r="I43" s="43"/>
      <c r="J43" s="43"/>
      <c r="K43" s="43"/>
      <c r="L43" s="45"/>
      <c r="M43" s="43"/>
      <c r="N43" s="58">
        <f>P43/I34</f>
        <v>22598.915999999997</v>
      </c>
      <c r="O43" s="43"/>
      <c r="P43" s="23">
        <f>P39+P41+P42</f>
        <v>33898.373999999996</v>
      </c>
    </row>
    <row r="44" spans="1:16" s="35" customFormat="1" ht="26.25" customHeight="1" x14ac:dyDescent="0.25">
      <c r="A44" s="41" t="s">
        <v>63</v>
      </c>
      <c r="B44" s="123" t="s">
        <v>64</v>
      </c>
      <c r="C44" s="150" t="s">
        <v>65</v>
      </c>
      <c r="D44" s="150"/>
      <c r="E44" s="150"/>
      <c r="F44" s="150"/>
      <c r="G44" s="150"/>
      <c r="H44" s="42" t="s">
        <v>29</v>
      </c>
      <c r="I44" s="43">
        <v>1.5</v>
      </c>
      <c r="J44" s="43">
        <v>4</v>
      </c>
      <c r="K44" s="59">
        <f>I44*J44</f>
        <v>6</v>
      </c>
      <c r="L44" s="45"/>
      <c r="M44" s="43"/>
      <c r="N44" s="45"/>
      <c r="O44" s="43"/>
      <c r="P44" s="46"/>
    </row>
    <row r="45" spans="1:16" s="35" customFormat="1" ht="15" x14ac:dyDescent="0.25">
      <c r="A45" s="47"/>
      <c r="B45" s="31" t="s">
        <v>30</v>
      </c>
      <c r="C45" s="142" t="s">
        <v>31</v>
      </c>
      <c r="D45" s="142"/>
      <c r="E45" s="142"/>
      <c r="F45" s="142"/>
      <c r="G45" s="142"/>
      <c r="H45" s="48"/>
      <c r="I45" s="49"/>
      <c r="J45" s="49"/>
      <c r="K45" s="49"/>
      <c r="L45" s="50"/>
      <c r="M45" s="49"/>
      <c r="N45" s="50"/>
      <c r="O45" s="49"/>
      <c r="P45" s="22">
        <f>P47</f>
        <v>68511.098880000005</v>
      </c>
    </row>
    <row r="46" spans="1:16" s="35" customFormat="1" ht="15" x14ac:dyDescent="0.25">
      <c r="A46" s="47"/>
      <c r="B46" s="31"/>
      <c r="C46" s="142" t="s">
        <v>32</v>
      </c>
      <c r="D46" s="142"/>
      <c r="E46" s="142"/>
      <c r="F46" s="142"/>
      <c r="G46" s="142"/>
      <c r="H46" s="48" t="s">
        <v>33</v>
      </c>
      <c r="I46" s="49"/>
      <c r="J46" s="49"/>
      <c r="K46" s="52">
        <f>K48</f>
        <v>50.400000000000006</v>
      </c>
      <c r="L46" s="50"/>
      <c r="M46" s="49"/>
      <c r="N46" s="51"/>
      <c r="O46" s="49"/>
      <c r="P46" s="22">
        <f>P48</f>
        <v>19070.352000000003</v>
      </c>
    </row>
    <row r="47" spans="1:16" s="35" customFormat="1" ht="15" x14ac:dyDescent="0.25">
      <c r="A47" s="47"/>
      <c r="B47" s="31" t="s">
        <v>61</v>
      </c>
      <c r="C47" s="142" t="s">
        <v>62</v>
      </c>
      <c r="D47" s="142"/>
      <c r="E47" s="142"/>
      <c r="F47" s="142"/>
      <c r="G47" s="142"/>
      <c r="H47" s="48" t="s">
        <v>36</v>
      </c>
      <c r="I47" s="52">
        <v>8.4</v>
      </c>
      <c r="J47" s="56"/>
      <c r="K47" s="52">
        <f>I47*K44</f>
        <v>50.400000000000006</v>
      </c>
      <c r="L47" s="51">
        <v>1061.99</v>
      </c>
      <c r="M47" s="53">
        <v>1.28</v>
      </c>
      <c r="N47" s="51">
        <f>L47*M47</f>
        <v>1359.3471999999999</v>
      </c>
      <c r="O47" s="49"/>
      <c r="P47" s="22">
        <f>K47*N47</f>
        <v>68511.098880000005</v>
      </c>
    </row>
    <row r="48" spans="1:16" s="35" customFormat="1" ht="15" x14ac:dyDescent="0.25">
      <c r="A48" s="47"/>
      <c r="B48" s="31" t="s">
        <v>37</v>
      </c>
      <c r="C48" s="142" t="s">
        <v>38</v>
      </c>
      <c r="D48" s="142"/>
      <c r="E48" s="142"/>
      <c r="F48" s="142"/>
      <c r="G48" s="142"/>
      <c r="H48" s="48" t="s">
        <v>33</v>
      </c>
      <c r="I48" s="52">
        <v>8.4</v>
      </c>
      <c r="J48" s="56"/>
      <c r="K48" s="52">
        <f>I48*K44</f>
        <v>50.400000000000006</v>
      </c>
      <c r="L48" s="50"/>
      <c r="M48" s="49"/>
      <c r="N48" s="51">
        <v>378.38</v>
      </c>
      <c r="O48" s="49"/>
      <c r="P48" s="22">
        <f>K48*N48</f>
        <v>19070.352000000003</v>
      </c>
    </row>
    <row r="49" spans="1:16" s="35" customFormat="1" ht="15" x14ac:dyDescent="0.25">
      <c r="A49" s="47"/>
      <c r="B49" s="31"/>
      <c r="C49" s="143" t="s">
        <v>39</v>
      </c>
      <c r="D49" s="143"/>
      <c r="E49" s="143"/>
      <c r="F49" s="143"/>
      <c r="G49" s="143"/>
      <c r="H49" s="42"/>
      <c r="I49" s="43"/>
      <c r="J49" s="43"/>
      <c r="K49" s="43"/>
      <c r="L49" s="45"/>
      <c r="M49" s="43"/>
      <c r="N49" s="54"/>
      <c r="O49" s="43"/>
      <c r="P49" s="23">
        <f>P45+P46</f>
        <v>87581.450880000004</v>
      </c>
    </row>
    <row r="50" spans="1:16" s="35" customFormat="1" ht="15" x14ac:dyDescent="0.25">
      <c r="A50" s="55"/>
      <c r="B50" s="31"/>
      <c r="C50" s="142" t="s">
        <v>40</v>
      </c>
      <c r="D50" s="142"/>
      <c r="E50" s="142"/>
      <c r="F50" s="142"/>
      <c r="G50" s="142"/>
      <c r="H50" s="48"/>
      <c r="I50" s="49"/>
      <c r="J50" s="49"/>
      <c r="K50" s="49"/>
      <c r="L50" s="50"/>
      <c r="M50" s="49"/>
      <c r="N50" s="50"/>
      <c r="O50" s="49"/>
      <c r="P50" s="22">
        <f>P46</f>
        <v>19070.352000000003</v>
      </c>
    </row>
    <row r="51" spans="1:16" s="35" customFormat="1" ht="15" x14ac:dyDescent="0.25">
      <c r="A51" s="55"/>
      <c r="B51" s="31" t="s">
        <v>41</v>
      </c>
      <c r="C51" s="142" t="s">
        <v>42</v>
      </c>
      <c r="D51" s="142"/>
      <c r="E51" s="142"/>
      <c r="F51" s="142"/>
      <c r="G51" s="142"/>
      <c r="H51" s="48" t="s">
        <v>43</v>
      </c>
      <c r="I51" s="56">
        <v>92</v>
      </c>
      <c r="J51" s="49"/>
      <c r="K51" s="56">
        <v>92</v>
      </c>
      <c r="L51" s="50"/>
      <c r="M51" s="49"/>
      <c r="N51" s="50"/>
      <c r="O51" s="49"/>
      <c r="P51" s="22">
        <f>K51*P50/100</f>
        <v>17544.723840000002</v>
      </c>
    </row>
    <row r="52" spans="1:16" s="35" customFormat="1" ht="15" x14ac:dyDescent="0.25">
      <c r="A52" s="55"/>
      <c r="B52" s="31" t="s">
        <v>44</v>
      </c>
      <c r="C52" s="142" t="s">
        <v>45</v>
      </c>
      <c r="D52" s="142"/>
      <c r="E52" s="142"/>
      <c r="F52" s="142"/>
      <c r="G52" s="142"/>
      <c r="H52" s="48" t="s">
        <v>43</v>
      </c>
      <c r="I52" s="56">
        <v>46</v>
      </c>
      <c r="J52" s="49"/>
      <c r="K52" s="56">
        <v>46</v>
      </c>
      <c r="L52" s="50"/>
      <c r="M52" s="49"/>
      <c r="N52" s="50"/>
      <c r="O52" s="49"/>
      <c r="P52" s="22">
        <f>K52*P50/100</f>
        <v>8772.3619200000012</v>
      </c>
    </row>
    <row r="53" spans="1:16" s="35" customFormat="1" ht="15" x14ac:dyDescent="0.25">
      <c r="A53" s="57"/>
      <c r="B53" s="122"/>
      <c r="C53" s="143" t="s">
        <v>46</v>
      </c>
      <c r="D53" s="143"/>
      <c r="E53" s="143"/>
      <c r="F53" s="143"/>
      <c r="G53" s="143"/>
      <c r="H53" s="42"/>
      <c r="I53" s="43"/>
      <c r="J53" s="43"/>
      <c r="K53" s="43"/>
      <c r="L53" s="45"/>
      <c r="M53" s="43"/>
      <c r="N53" s="58">
        <f>P53/I44</f>
        <v>75932.357759999999</v>
      </c>
      <c r="O53" s="43"/>
      <c r="P53" s="23">
        <f>P49+P51+P52</f>
        <v>113898.53664000001</v>
      </c>
    </row>
    <row r="54" spans="1:16" s="35" customFormat="1" ht="24.75" customHeight="1" x14ac:dyDescent="0.25">
      <c r="A54" s="41" t="s">
        <v>66</v>
      </c>
      <c r="B54" s="123" t="s">
        <v>67</v>
      </c>
      <c r="C54" s="150" t="s">
        <v>68</v>
      </c>
      <c r="D54" s="150"/>
      <c r="E54" s="150"/>
      <c r="F54" s="150"/>
      <c r="G54" s="150"/>
      <c r="H54" s="42" t="s">
        <v>29</v>
      </c>
      <c r="I54" s="43">
        <v>1.5</v>
      </c>
      <c r="J54" s="43"/>
      <c r="K54" s="59">
        <v>1.5</v>
      </c>
      <c r="L54" s="45"/>
      <c r="M54" s="43"/>
      <c r="N54" s="45"/>
      <c r="O54" s="43"/>
      <c r="P54" s="46"/>
    </row>
    <row r="55" spans="1:16" s="35" customFormat="1" ht="15" x14ac:dyDescent="0.25">
      <c r="A55" s="47"/>
      <c r="B55" s="31" t="s">
        <v>26</v>
      </c>
      <c r="C55" s="142" t="s">
        <v>51</v>
      </c>
      <c r="D55" s="142"/>
      <c r="E55" s="142"/>
      <c r="F55" s="142"/>
      <c r="G55" s="142"/>
      <c r="H55" s="48" t="s">
        <v>33</v>
      </c>
      <c r="I55" s="49"/>
      <c r="J55" s="49"/>
      <c r="K55" s="56">
        <f>K56</f>
        <v>12</v>
      </c>
      <c r="L55" s="50"/>
      <c r="M55" s="49"/>
      <c r="N55" s="51"/>
      <c r="O55" s="49"/>
      <c r="P55" s="22">
        <f>P56</f>
        <v>2749.56</v>
      </c>
    </row>
    <row r="56" spans="1:16" s="35" customFormat="1" ht="15" x14ac:dyDescent="0.25">
      <c r="A56" s="47"/>
      <c r="B56" s="31" t="s">
        <v>52</v>
      </c>
      <c r="C56" s="142" t="s">
        <v>53</v>
      </c>
      <c r="D56" s="142"/>
      <c r="E56" s="142"/>
      <c r="F56" s="142"/>
      <c r="G56" s="142"/>
      <c r="H56" s="48" t="s">
        <v>33</v>
      </c>
      <c r="I56" s="56">
        <v>8</v>
      </c>
      <c r="J56" s="49"/>
      <c r="K56" s="56">
        <f>I56*K54</f>
        <v>12</v>
      </c>
      <c r="L56" s="60"/>
      <c r="M56" s="49"/>
      <c r="N56" s="51">
        <v>229.13</v>
      </c>
      <c r="O56" s="49"/>
      <c r="P56" s="22">
        <f>K56*N56</f>
        <v>2749.56</v>
      </c>
    </row>
    <row r="57" spans="1:16" s="35" customFormat="1" ht="15" x14ac:dyDescent="0.25">
      <c r="A57" s="47"/>
      <c r="B57" s="31" t="s">
        <v>30</v>
      </c>
      <c r="C57" s="142" t="s">
        <v>31</v>
      </c>
      <c r="D57" s="142"/>
      <c r="E57" s="142"/>
      <c r="F57" s="142"/>
      <c r="G57" s="142"/>
      <c r="H57" s="48"/>
      <c r="I57" s="49"/>
      <c r="J57" s="49"/>
      <c r="K57" s="49"/>
      <c r="L57" s="50"/>
      <c r="M57" s="49"/>
      <c r="N57" s="50"/>
      <c r="O57" s="49"/>
      <c r="P57" s="22">
        <f>P59+P61</f>
        <v>46875.826200000003</v>
      </c>
    </row>
    <row r="58" spans="1:16" s="35" customFormat="1" ht="15" x14ac:dyDescent="0.25">
      <c r="A58" s="47"/>
      <c r="B58" s="31"/>
      <c r="C58" s="142" t="s">
        <v>32</v>
      </c>
      <c r="D58" s="142"/>
      <c r="E58" s="142"/>
      <c r="F58" s="142"/>
      <c r="G58" s="142"/>
      <c r="H58" s="48" t="s">
        <v>33</v>
      </c>
      <c r="I58" s="49"/>
      <c r="J58" s="49"/>
      <c r="K58" s="52">
        <f>K60+K62</f>
        <v>34.799999999999997</v>
      </c>
      <c r="L58" s="50"/>
      <c r="M58" s="49"/>
      <c r="N58" s="51"/>
      <c r="O58" s="49"/>
      <c r="P58" s="22">
        <f>P60+P62</f>
        <v>13167.623999999998</v>
      </c>
    </row>
    <row r="59" spans="1:16" s="35" customFormat="1" ht="15" x14ac:dyDescent="0.25">
      <c r="A59" s="47"/>
      <c r="B59" s="31" t="s">
        <v>69</v>
      </c>
      <c r="C59" s="142" t="s">
        <v>70</v>
      </c>
      <c r="D59" s="142"/>
      <c r="E59" s="142"/>
      <c r="F59" s="142"/>
      <c r="G59" s="142"/>
      <c r="H59" s="48" t="s">
        <v>36</v>
      </c>
      <c r="I59" s="52">
        <v>5.8</v>
      </c>
      <c r="J59" s="49"/>
      <c r="K59" s="52">
        <f>I59*K54</f>
        <v>8.6999999999999993</v>
      </c>
      <c r="L59" s="60">
        <v>887.54</v>
      </c>
      <c r="M59" s="49">
        <v>1.18</v>
      </c>
      <c r="N59" s="51">
        <f>L59*M59</f>
        <v>1047.2972</v>
      </c>
      <c r="O59" s="49"/>
      <c r="P59" s="22">
        <f>K59*N59</f>
        <v>9111.485639999999</v>
      </c>
    </row>
    <row r="60" spans="1:16" s="35" customFormat="1" ht="15" x14ac:dyDescent="0.25">
      <c r="A60" s="47"/>
      <c r="B60" s="31" t="s">
        <v>37</v>
      </c>
      <c r="C60" s="142" t="s">
        <v>38</v>
      </c>
      <c r="D60" s="142"/>
      <c r="E60" s="142"/>
      <c r="F60" s="142"/>
      <c r="G60" s="142"/>
      <c r="H60" s="48" t="s">
        <v>33</v>
      </c>
      <c r="I60" s="52">
        <v>5.8</v>
      </c>
      <c r="J60" s="49"/>
      <c r="K60" s="52">
        <f>I60*K54</f>
        <v>8.6999999999999993</v>
      </c>
      <c r="L60" s="50"/>
      <c r="M60" s="49"/>
      <c r="N60" s="51">
        <v>378.38</v>
      </c>
      <c r="O60" s="49"/>
      <c r="P60" s="22">
        <f>K60*N60</f>
        <v>3291.9059999999995</v>
      </c>
    </row>
    <row r="61" spans="1:16" s="35" customFormat="1" ht="25.5" customHeight="1" x14ac:dyDescent="0.25">
      <c r="A61" s="47"/>
      <c r="B61" s="31" t="s">
        <v>34</v>
      </c>
      <c r="C61" s="142" t="s">
        <v>35</v>
      </c>
      <c r="D61" s="142"/>
      <c r="E61" s="142"/>
      <c r="F61" s="142"/>
      <c r="G61" s="142"/>
      <c r="H61" s="48" t="s">
        <v>36</v>
      </c>
      <c r="I61" s="52">
        <v>17.399999999999999</v>
      </c>
      <c r="J61" s="49"/>
      <c r="K61" s="52">
        <f>I61*K54</f>
        <v>26.099999999999998</v>
      </c>
      <c r="L61" s="51">
        <v>1327.44</v>
      </c>
      <c r="M61" s="53">
        <v>1.0900000000000001</v>
      </c>
      <c r="N61" s="51">
        <f>L61*M61</f>
        <v>1446.9096000000002</v>
      </c>
      <c r="O61" s="49"/>
      <c r="P61" s="22">
        <f>K61*N61</f>
        <v>37764.340560000004</v>
      </c>
    </row>
    <row r="62" spans="1:16" s="35" customFormat="1" ht="15" x14ac:dyDescent="0.25">
      <c r="A62" s="47"/>
      <c r="B62" s="31" t="s">
        <v>37</v>
      </c>
      <c r="C62" s="142" t="s">
        <v>38</v>
      </c>
      <c r="D62" s="142"/>
      <c r="E62" s="142"/>
      <c r="F62" s="142"/>
      <c r="G62" s="142"/>
      <c r="H62" s="48" t="s">
        <v>33</v>
      </c>
      <c r="I62" s="52">
        <v>17.399999999999999</v>
      </c>
      <c r="J62" s="49"/>
      <c r="K62" s="52">
        <f>I62*K54</f>
        <v>26.099999999999998</v>
      </c>
      <c r="L62" s="50"/>
      <c r="M62" s="49"/>
      <c r="N62" s="51">
        <v>378.38</v>
      </c>
      <c r="O62" s="49"/>
      <c r="P62" s="22">
        <f>K62*N62</f>
        <v>9875.7179999999989</v>
      </c>
    </row>
    <row r="63" spans="1:16" s="35" customFormat="1" ht="15" x14ac:dyDescent="0.25">
      <c r="A63" s="47"/>
      <c r="B63" s="31" t="s">
        <v>63</v>
      </c>
      <c r="C63" s="142" t="s">
        <v>71</v>
      </c>
      <c r="D63" s="142"/>
      <c r="E63" s="142"/>
      <c r="F63" s="142"/>
      <c r="G63" s="142"/>
      <c r="H63" s="48"/>
      <c r="I63" s="49"/>
      <c r="J63" s="49"/>
      <c r="K63" s="49"/>
      <c r="L63" s="50"/>
      <c r="M63" s="49"/>
      <c r="N63" s="50"/>
      <c r="O63" s="49"/>
      <c r="P63" s="25">
        <f>P64</f>
        <v>51.115896000000006</v>
      </c>
    </row>
    <row r="64" spans="1:16" s="35" customFormat="1" ht="27.75" customHeight="1" x14ac:dyDescent="0.25">
      <c r="A64" s="47"/>
      <c r="B64" s="31" t="s">
        <v>72</v>
      </c>
      <c r="C64" s="142" t="s">
        <v>73</v>
      </c>
      <c r="D64" s="142"/>
      <c r="E64" s="142"/>
      <c r="F64" s="142"/>
      <c r="G64" s="142"/>
      <c r="H64" s="48" t="s">
        <v>74</v>
      </c>
      <c r="I64" s="53">
        <v>0.03</v>
      </c>
      <c r="J64" s="49"/>
      <c r="K64" s="30">
        <f>I64*K54</f>
        <v>4.4999999999999998E-2</v>
      </c>
      <c r="L64" s="51">
        <v>2184.44</v>
      </c>
      <c r="M64" s="53">
        <v>0.52</v>
      </c>
      <c r="N64" s="51">
        <f>L64*M64</f>
        <v>1135.9088000000002</v>
      </c>
      <c r="O64" s="49"/>
      <c r="P64" s="22">
        <f>K64*N64</f>
        <v>51.115896000000006</v>
      </c>
    </row>
    <row r="65" spans="1:16" s="35" customFormat="1" ht="15" x14ac:dyDescent="0.25">
      <c r="A65" s="47"/>
      <c r="B65" s="31"/>
      <c r="C65" s="143" t="s">
        <v>39</v>
      </c>
      <c r="D65" s="143"/>
      <c r="E65" s="143"/>
      <c r="F65" s="143"/>
      <c r="G65" s="143"/>
      <c r="H65" s="42"/>
      <c r="I65" s="43"/>
      <c r="J65" s="43"/>
      <c r="K65" s="43"/>
      <c r="L65" s="45"/>
      <c r="M65" s="43"/>
      <c r="N65" s="54"/>
      <c r="O65" s="43"/>
      <c r="P65" s="23">
        <f>P55+P57+P58+P63</f>
        <v>62844.126096</v>
      </c>
    </row>
    <row r="66" spans="1:16" s="35" customFormat="1" ht="15" x14ac:dyDescent="0.25">
      <c r="A66" s="55"/>
      <c r="B66" s="31"/>
      <c r="C66" s="142" t="s">
        <v>40</v>
      </c>
      <c r="D66" s="142"/>
      <c r="E66" s="142"/>
      <c r="F66" s="142"/>
      <c r="G66" s="142"/>
      <c r="H66" s="48"/>
      <c r="I66" s="49"/>
      <c r="J66" s="49"/>
      <c r="K66" s="49"/>
      <c r="L66" s="50"/>
      <c r="M66" s="49"/>
      <c r="N66" s="50"/>
      <c r="O66" s="49"/>
      <c r="P66" s="22">
        <f>P55+P58</f>
        <v>15917.183999999997</v>
      </c>
    </row>
    <row r="67" spans="1:16" s="35" customFormat="1" ht="15" x14ac:dyDescent="0.25">
      <c r="A67" s="55"/>
      <c r="B67" s="31" t="s">
        <v>41</v>
      </c>
      <c r="C67" s="142" t="s">
        <v>42</v>
      </c>
      <c r="D67" s="142"/>
      <c r="E67" s="142"/>
      <c r="F67" s="142"/>
      <c r="G67" s="142"/>
      <c r="H67" s="48" t="s">
        <v>43</v>
      </c>
      <c r="I67" s="56">
        <v>92</v>
      </c>
      <c r="J67" s="49"/>
      <c r="K67" s="56">
        <v>92</v>
      </c>
      <c r="L67" s="50"/>
      <c r="M67" s="49"/>
      <c r="N67" s="50"/>
      <c r="O67" s="49"/>
      <c r="P67" s="22">
        <f>K67*P66/100</f>
        <v>14643.809279999998</v>
      </c>
    </row>
    <row r="68" spans="1:16" s="35" customFormat="1" ht="15" x14ac:dyDescent="0.25">
      <c r="A68" s="55"/>
      <c r="B68" s="31" t="s">
        <v>44</v>
      </c>
      <c r="C68" s="142" t="s">
        <v>45</v>
      </c>
      <c r="D68" s="142"/>
      <c r="E68" s="142"/>
      <c r="F68" s="142"/>
      <c r="G68" s="142"/>
      <c r="H68" s="48" t="s">
        <v>43</v>
      </c>
      <c r="I68" s="56">
        <v>46</v>
      </c>
      <c r="J68" s="49"/>
      <c r="K68" s="56">
        <v>46</v>
      </c>
      <c r="L68" s="50"/>
      <c r="M68" s="49"/>
      <c r="N68" s="50"/>
      <c r="O68" s="49"/>
      <c r="P68" s="22">
        <f>K68*P66/100</f>
        <v>7321.9046399999988</v>
      </c>
    </row>
    <row r="69" spans="1:16" s="35" customFormat="1" ht="15" x14ac:dyDescent="0.25">
      <c r="A69" s="57"/>
      <c r="B69" s="122"/>
      <c r="C69" s="143" t="s">
        <v>46</v>
      </c>
      <c r="D69" s="143"/>
      <c r="E69" s="143"/>
      <c r="F69" s="143"/>
      <c r="G69" s="143"/>
      <c r="H69" s="42"/>
      <c r="I69" s="43"/>
      <c r="J69" s="43"/>
      <c r="K69" s="43"/>
      <c r="L69" s="45"/>
      <c r="M69" s="43"/>
      <c r="N69" s="58">
        <f>P69/I54</f>
        <v>56539.893343999989</v>
      </c>
      <c r="O69" s="43"/>
      <c r="P69" s="23">
        <f>P65+P67+P68</f>
        <v>84809.840015999987</v>
      </c>
    </row>
    <row r="70" spans="1:16" s="35" customFormat="1" ht="30" customHeight="1" x14ac:dyDescent="0.25">
      <c r="A70" s="41" t="s">
        <v>75</v>
      </c>
      <c r="B70" s="123" t="s">
        <v>76</v>
      </c>
      <c r="C70" s="150" t="s">
        <v>77</v>
      </c>
      <c r="D70" s="150"/>
      <c r="E70" s="150"/>
      <c r="F70" s="150"/>
      <c r="G70" s="150"/>
      <c r="H70" s="42" t="s">
        <v>29</v>
      </c>
      <c r="I70" s="43">
        <v>1.35</v>
      </c>
      <c r="J70" s="43"/>
      <c r="K70" s="44">
        <v>1.35</v>
      </c>
      <c r="L70" s="45"/>
      <c r="M70" s="43"/>
      <c r="N70" s="45"/>
      <c r="O70" s="43"/>
      <c r="P70" s="46"/>
    </row>
    <row r="71" spans="1:16" s="35" customFormat="1" ht="15" x14ac:dyDescent="0.25">
      <c r="A71" s="47"/>
      <c r="B71" s="31" t="s">
        <v>30</v>
      </c>
      <c r="C71" s="142" t="s">
        <v>31</v>
      </c>
      <c r="D71" s="142"/>
      <c r="E71" s="142"/>
      <c r="F71" s="142"/>
      <c r="G71" s="142"/>
      <c r="H71" s="48"/>
      <c r="I71" s="49"/>
      <c r="J71" s="49"/>
      <c r="K71" s="49"/>
      <c r="L71" s="50"/>
      <c r="M71" s="49"/>
      <c r="N71" s="50"/>
      <c r="O71" s="49"/>
      <c r="P71" s="22">
        <f>P73</f>
        <v>9854.5875264000006</v>
      </c>
    </row>
    <row r="72" spans="1:16" s="35" customFormat="1" ht="15" x14ac:dyDescent="0.25">
      <c r="A72" s="47"/>
      <c r="B72" s="31"/>
      <c r="C72" s="142" t="s">
        <v>32</v>
      </c>
      <c r="D72" s="142"/>
      <c r="E72" s="142"/>
      <c r="F72" s="142"/>
      <c r="G72" s="142"/>
      <c r="H72" s="48" t="s">
        <v>33</v>
      </c>
      <c r="I72" s="49"/>
      <c r="J72" s="49"/>
      <c r="K72" s="61">
        <f>K74</f>
        <v>7.2495000000000003</v>
      </c>
      <c r="L72" s="50"/>
      <c r="M72" s="49"/>
      <c r="N72" s="51"/>
      <c r="O72" s="49"/>
      <c r="P72" s="22">
        <f>P74</f>
        <v>2743.0658100000001</v>
      </c>
    </row>
    <row r="73" spans="1:16" s="35" customFormat="1" ht="15" x14ac:dyDescent="0.25">
      <c r="A73" s="47"/>
      <c r="B73" s="31" t="s">
        <v>61</v>
      </c>
      <c r="C73" s="142" t="s">
        <v>62</v>
      </c>
      <c r="D73" s="142"/>
      <c r="E73" s="142"/>
      <c r="F73" s="142"/>
      <c r="G73" s="142"/>
      <c r="H73" s="48" t="s">
        <v>36</v>
      </c>
      <c r="I73" s="53">
        <v>5.37</v>
      </c>
      <c r="J73" s="49"/>
      <c r="K73" s="61">
        <f>I73*K70</f>
        <v>7.2495000000000003</v>
      </c>
      <c r="L73" s="51">
        <v>1061.99</v>
      </c>
      <c r="M73" s="53">
        <v>1.28</v>
      </c>
      <c r="N73" s="51">
        <f>L73*M73</f>
        <v>1359.3471999999999</v>
      </c>
      <c r="O73" s="49"/>
      <c r="P73" s="22">
        <f>N73*K73</f>
        <v>9854.5875264000006</v>
      </c>
    </row>
    <row r="74" spans="1:16" s="35" customFormat="1" ht="15" x14ac:dyDescent="0.25">
      <c r="A74" s="47"/>
      <c r="B74" s="31" t="s">
        <v>37</v>
      </c>
      <c r="C74" s="142" t="s">
        <v>38</v>
      </c>
      <c r="D74" s="142"/>
      <c r="E74" s="142"/>
      <c r="F74" s="142"/>
      <c r="G74" s="142"/>
      <c r="H74" s="48" t="s">
        <v>33</v>
      </c>
      <c r="I74" s="53">
        <v>5.37</v>
      </c>
      <c r="J74" s="49"/>
      <c r="K74" s="61">
        <f>I74*K70</f>
        <v>7.2495000000000003</v>
      </c>
      <c r="L74" s="50"/>
      <c r="M74" s="49"/>
      <c r="N74" s="51">
        <v>378.38</v>
      </c>
      <c r="O74" s="49"/>
      <c r="P74" s="22">
        <f>N74*K74</f>
        <v>2743.0658100000001</v>
      </c>
    </row>
    <row r="75" spans="1:16" s="35" customFormat="1" ht="15" x14ac:dyDescent="0.25">
      <c r="A75" s="47"/>
      <c r="B75" s="31"/>
      <c r="C75" s="143" t="s">
        <v>39</v>
      </c>
      <c r="D75" s="143"/>
      <c r="E75" s="143"/>
      <c r="F75" s="143"/>
      <c r="G75" s="143"/>
      <c r="H75" s="42"/>
      <c r="I75" s="43"/>
      <c r="J75" s="43"/>
      <c r="K75" s="43"/>
      <c r="L75" s="45"/>
      <c r="M75" s="43"/>
      <c r="N75" s="54"/>
      <c r="O75" s="43"/>
      <c r="P75" s="23">
        <f>P71+P72</f>
        <v>12597.653336400001</v>
      </c>
    </row>
    <row r="76" spans="1:16" s="35" customFormat="1" ht="15" x14ac:dyDescent="0.25">
      <c r="A76" s="55"/>
      <c r="B76" s="31"/>
      <c r="C76" s="142" t="s">
        <v>40</v>
      </c>
      <c r="D76" s="142"/>
      <c r="E76" s="142"/>
      <c r="F76" s="142"/>
      <c r="G76" s="142"/>
      <c r="H76" s="48"/>
      <c r="I76" s="49"/>
      <c r="J76" s="49"/>
      <c r="K76" s="49"/>
      <c r="L76" s="50"/>
      <c r="M76" s="49"/>
      <c r="N76" s="50"/>
      <c r="O76" s="49"/>
      <c r="P76" s="22">
        <v>2743.07</v>
      </c>
    </row>
    <row r="77" spans="1:16" s="35" customFormat="1" ht="15" x14ac:dyDescent="0.25">
      <c r="A77" s="55"/>
      <c r="B77" s="31" t="s">
        <v>41</v>
      </c>
      <c r="C77" s="142" t="s">
        <v>42</v>
      </c>
      <c r="D77" s="142"/>
      <c r="E77" s="142"/>
      <c r="F77" s="142"/>
      <c r="G77" s="142"/>
      <c r="H77" s="48" t="s">
        <v>43</v>
      </c>
      <c r="I77" s="56">
        <v>92</v>
      </c>
      <c r="J77" s="49"/>
      <c r="K77" s="56">
        <v>92</v>
      </c>
      <c r="L77" s="50"/>
      <c r="M77" s="49"/>
      <c r="N77" s="50"/>
      <c r="O77" s="49"/>
      <c r="P77" s="22">
        <f>K77*P76/100</f>
        <v>2523.6244000000002</v>
      </c>
    </row>
    <row r="78" spans="1:16" s="35" customFormat="1" ht="15" x14ac:dyDescent="0.25">
      <c r="A78" s="55"/>
      <c r="B78" s="31" t="s">
        <v>44</v>
      </c>
      <c r="C78" s="142" t="s">
        <v>45</v>
      </c>
      <c r="D78" s="142"/>
      <c r="E78" s="142"/>
      <c r="F78" s="142"/>
      <c r="G78" s="142"/>
      <c r="H78" s="48" t="s">
        <v>43</v>
      </c>
      <c r="I78" s="56">
        <v>46</v>
      </c>
      <c r="J78" s="49"/>
      <c r="K78" s="56">
        <v>46</v>
      </c>
      <c r="L78" s="50"/>
      <c r="M78" s="49"/>
      <c r="N78" s="50"/>
      <c r="O78" s="49"/>
      <c r="P78" s="22">
        <f>K78*P76/100</f>
        <v>1261.8122000000001</v>
      </c>
    </row>
    <row r="79" spans="1:16" s="35" customFormat="1" ht="15" x14ac:dyDescent="0.25">
      <c r="A79" s="57"/>
      <c r="B79" s="122"/>
      <c r="C79" s="143" t="s">
        <v>46</v>
      </c>
      <c r="D79" s="143"/>
      <c r="E79" s="143"/>
      <c r="F79" s="143"/>
      <c r="G79" s="143"/>
      <c r="H79" s="42"/>
      <c r="I79" s="43"/>
      <c r="J79" s="43"/>
      <c r="K79" s="43"/>
      <c r="L79" s="45"/>
      <c r="M79" s="43"/>
      <c r="N79" s="58">
        <f>P79/I70</f>
        <v>12135.622175111112</v>
      </c>
      <c r="O79" s="43"/>
      <c r="P79" s="23">
        <f>P75+P77+P78</f>
        <v>16383.089936400002</v>
      </c>
    </row>
    <row r="80" spans="1:16" s="35" customFormat="1" ht="27.75" customHeight="1" x14ac:dyDescent="0.25">
      <c r="A80" s="41" t="s">
        <v>78</v>
      </c>
      <c r="B80" s="123" t="s">
        <v>79</v>
      </c>
      <c r="C80" s="150" t="s">
        <v>80</v>
      </c>
      <c r="D80" s="150"/>
      <c r="E80" s="150"/>
      <c r="F80" s="150"/>
      <c r="G80" s="150"/>
      <c r="H80" s="42" t="s">
        <v>29</v>
      </c>
      <c r="I80" s="43">
        <v>1.35</v>
      </c>
      <c r="J80" s="43"/>
      <c r="K80" s="44">
        <v>1.35</v>
      </c>
      <c r="L80" s="45"/>
      <c r="M80" s="43"/>
      <c r="N80" s="45"/>
      <c r="O80" s="43"/>
      <c r="P80" s="46"/>
    </row>
    <row r="81" spans="1:16" s="35" customFormat="1" ht="15" x14ac:dyDescent="0.25">
      <c r="A81" s="47"/>
      <c r="B81" s="31" t="s">
        <v>30</v>
      </c>
      <c r="C81" s="142" t="s">
        <v>31</v>
      </c>
      <c r="D81" s="142"/>
      <c r="E81" s="142"/>
      <c r="F81" s="142"/>
      <c r="G81" s="142"/>
      <c r="H81" s="48"/>
      <c r="I81" s="49"/>
      <c r="J81" s="49"/>
      <c r="K81" s="49"/>
      <c r="L81" s="50"/>
      <c r="M81" s="49"/>
      <c r="N81" s="50"/>
      <c r="O81" s="49"/>
      <c r="P81" s="22">
        <f>P83</f>
        <v>4752.9574848000002</v>
      </c>
    </row>
    <row r="82" spans="1:16" s="35" customFormat="1" ht="15" x14ac:dyDescent="0.25">
      <c r="A82" s="47"/>
      <c r="B82" s="31"/>
      <c r="C82" s="142" t="s">
        <v>32</v>
      </c>
      <c r="D82" s="142"/>
      <c r="E82" s="142"/>
      <c r="F82" s="142"/>
      <c r="G82" s="142"/>
      <c r="H82" s="48" t="s">
        <v>33</v>
      </c>
      <c r="I82" s="49"/>
      <c r="J82" s="49"/>
      <c r="K82" s="61">
        <f>K84</f>
        <v>3.4965000000000002</v>
      </c>
      <c r="L82" s="50"/>
      <c r="M82" s="49"/>
      <c r="N82" s="51"/>
      <c r="O82" s="49"/>
      <c r="P82" s="22">
        <f>P84</f>
        <v>1323.00567</v>
      </c>
    </row>
    <row r="83" spans="1:16" s="35" customFormat="1" ht="15" x14ac:dyDescent="0.25">
      <c r="A83" s="47"/>
      <c r="B83" s="31" t="s">
        <v>61</v>
      </c>
      <c r="C83" s="142" t="s">
        <v>62</v>
      </c>
      <c r="D83" s="142"/>
      <c r="E83" s="142"/>
      <c r="F83" s="142"/>
      <c r="G83" s="142"/>
      <c r="H83" s="48" t="s">
        <v>36</v>
      </c>
      <c r="I83" s="53">
        <v>2.59</v>
      </c>
      <c r="J83" s="49"/>
      <c r="K83" s="61">
        <f>I83*K80</f>
        <v>3.4965000000000002</v>
      </c>
      <c r="L83" s="51">
        <v>1061.99</v>
      </c>
      <c r="M83" s="53">
        <v>1.28</v>
      </c>
      <c r="N83" s="51">
        <f>L83*M83</f>
        <v>1359.3471999999999</v>
      </c>
      <c r="O83" s="49"/>
      <c r="P83" s="22">
        <f>K83*N83</f>
        <v>4752.9574848000002</v>
      </c>
    </row>
    <row r="84" spans="1:16" s="35" customFormat="1" ht="15" x14ac:dyDescent="0.25">
      <c r="A84" s="47"/>
      <c r="B84" s="31" t="s">
        <v>37</v>
      </c>
      <c r="C84" s="142" t="s">
        <v>38</v>
      </c>
      <c r="D84" s="142"/>
      <c r="E84" s="142"/>
      <c r="F84" s="142"/>
      <c r="G84" s="142"/>
      <c r="H84" s="48" t="s">
        <v>33</v>
      </c>
      <c r="I84" s="53">
        <v>2.59</v>
      </c>
      <c r="J84" s="49"/>
      <c r="K84" s="61">
        <f>I84*K80</f>
        <v>3.4965000000000002</v>
      </c>
      <c r="L84" s="50"/>
      <c r="M84" s="49"/>
      <c r="N84" s="51">
        <v>378.38</v>
      </c>
      <c r="O84" s="49"/>
      <c r="P84" s="22">
        <f>K84*N84</f>
        <v>1323.00567</v>
      </c>
    </row>
    <row r="85" spans="1:16" s="35" customFormat="1" ht="15" x14ac:dyDescent="0.25">
      <c r="A85" s="47"/>
      <c r="B85" s="31"/>
      <c r="C85" s="143" t="s">
        <v>39</v>
      </c>
      <c r="D85" s="143"/>
      <c r="E85" s="143"/>
      <c r="F85" s="143"/>
      <c r="G85" s="143"/>
      <c r="H85" s="42"/>
      <c r="I85" s="43"/>
      <c r="J85" s="43"/>
      <c r="K85" s="43"/>
      <c r="L85" s="45"/>
      <c r="M85" s="43"/>
      <c r="N85" s="54"/>
      <c r="O85" s="43"/>
      <c r="P85" s="23">
        <f>P81+P82</f>
        <v>6075.9631547999998</v>
      </c>
    </row>
    <row r="86" spans="1:16" s="35" customFormat="1" ht="15" x14ac:dyDescent="0.25">
      <c r="A86" s="55"/>
      <c r="B86" s="31"/>
      <c r="C86" s="142" t="s">
        <v>40</v>
      </c>
      <c r="D86" s="142"/>
      <c r="E86" s="142"/>
      <c r="F86" s="142"/>
      <c r="G86" s="142"/>
      <c r="H86" s="48"/>
      <c r="I86" s="49"/>
      <c r="J86" s="49"/>
      <c r="K86" s="49"/>
      <c r="L86" s="50"/>
      <c r="M86" s="49"/>
      <c r="N86" s="50"/>
      <c r="O86" s="49"/>
      <c r="P86" s="22">
        <v>1323.01</v>
      </c>
    </row>
    <row r="87" spans="1:16" s="35" customFormat="1" ht="15" x14ac:dyDescent="0.25">
      <c r="A87" s="55"/>
      <c r="B87" s="31" t="s">
        <v>41</v>
      </c>
      <c r="C87" s="142" t="s">
        <v>42</v>
      </c>
      <c r="D87" s="142"/>
      <c r="E87" s="142"/>
      <c r="F87" s="142"/>
      <c r="G87" s="142"/>
      <c r="H87" s="48" t="s">
        <v>43</v>
      </c>
      <c r="I87" s="56">
        <v>92</v>
      </c>
      <c r="J87" s="49"/>
      <c r="K87" s="56">
        <v>92</v>
      </c>
      <c r="L87" s="50"/>
      <c r="M87" s="49"/>
      <c r="N87" s="50"/>
      <c r="O87" s="49"/>
      <c r="P87" s="22">
        <f>K87*P86/100</f>
        <v>1217.1692</v>
      </c>
    </row>
    <row r="88" spans="1:16" s="35" customFormat="1" ht="15" x14ac:dyDescent="0.25">
      <c r="A88" s="55"/>
      <c r="B88" s="31" t="s">
        <v>44</v>
      </c>
      <c r="C88" s="142" t="s">
        <v>45</v>
      </c>
      <c r="D88" s="142"/>
      <c r="E88" s="142"/>
      <c r="F88" s="142"/>
      <c r="G88" s="142"/>
      <c r="H88" s="48" t="s">
        <v>43</v>
      </c>
      <c r="I88" s="56">
        <v>46</v>
      </c>
      <c r="J88" s="49"/>
      <c r="K88" s="56">
        <v>46</v>
      </c>
      <c r="L88" s="50"/>
      <c r="M88" s="49"/>
      <c r="N88" s="50"/>
      <c r="O88" s="49"/>
      <c r="P88" s="22">
        <f>K88*P86/100</f>
        <v>608.58460000000002</v>
      </c>
    </row>
    <row r="89" spans="1:16" s="35" customFormat="1" ht="15" x14ac:dyDescent="0.25">
      <c r="A89" s="57"/>
      <c r="B89" s="122"/>
      <c r="C89" s="143" t="s">
        <v>46</v>
      </c>
      <c r="D89" s="143"/>
      <c r="E89" s="143"/>
      <c r="F89" s="143"/>
      <c r="G89" s="143"/>
      <c r="H89" s="42"/>
      <c r="I89" s="43"/>
      <c r="J89" s="43"/>
      <c r="K89" s="43"/>
      <c r="L89" s="45"/>
      <c r="M89" s="43"/>
      <c r="N89" s="58">
        <f>P89/I80</f>
        <v>5853.1236702222222</v>
      </c>
      <c r="O89" s="43"/>
      <c r="P89" s="23">
        <f>P85+P87+P88</f>
        <v>7901.7169548000002</v>
      </c>
    </row>
    <row r="90" spans="1:16" s="35" customFormat="1" ht="15" x14ac:dyDescent="0.25">
      <c r="A90" s="41" t="s">
        <v>81</v>
      </c>
      <c r="B90" s="126" t="s">
        <v>276</v>
      </c>
      <c r="C90" s="150" t="s">
        <v>82</v>
      </c>
      <c r="D90" s="150"/>
      <c r="E90" s="150"/>
      <c r="F90" s="150"/>
      <c r="G90" s="150"/>
      <c r="H90" s="42" t="s">
        <v>74</v>
      </c>
      <c r="I90" s="43">
        <v>1609</v>
      </c>
      <c r="J90" s="62"/>
      <c r="K90" s="63">
        <v>1609</v>
      </c>
      <c r="L90" s="64"/>
      <c r="M90" s="62"/>
      <c r="N90" s="64">
        <v>567.96</v>
      </c>
      <c r="O90" s="62"/>
      <c r="P90" s="65">
        <f>K90*N90</f>
        <v>913847.64</v>
      </c>
    </row>
    <row r="91" spans="1:16" s="35" customFormat="1" ht="58.5" customHeight="1" x14ac:dyDescent="0.25">
      <c r="A91" s="55" t="s">
        <v>83</v>
      </c>
      <c r="B91" s="31" t="s">
        <v>450</v>
      </c>
      <c r="C91" s="142" t="s">
        <v>84</v>
      </c>
      <c r="D91" s="142"/>
      <c r="E91" s="142"/>
      <c r="F91" s="142"/>
      <c r="G91" s="142"/>
      <c r="H91" s="48" t="s">
        <v>85</v>
      </c>
      <c r="I91" s="49"/>
      <c r="J91" s="49"/>
      <c r="K91" s="61">
        <v>-2575.3445000000002</v>
      </c>
      <c r="L91" s="50"/>
      <c r="M91" s="49"/>
      <c r="N91" s="51">
        <v>208.38</v>
      </c>
      <c r="O91" s="49"/>
      <c r="P91" s="22">
        <f>K91*N91</f>
        <v>-536650.28691000002</v>
      </c>
    </row>
    <row r="92" spans="1:16" s="35" customFormat="1" ht="58.5" customHeight="1" x14ac:dyDescent="0.25">
      <c r="A92" s="55" t="s">
        <v>86</v>
      </c>
      <c r="B92" s="31" t="s">
        <v>451</v>
      </c>
      <c r="C92" s="142" t="s">
        <v>87</v>
      </c>
      <c r="D92" s="142"/>
      <c r="E92" s="142"/>
      <c r="F92" s="142"/>
      <c r="G92" s="142"/>
      <c r="H92" s="48" t="s">
        <v>85</v>
      </c>
      <c r="I92" s="49"/>
      <c r="J92" s="49"/>
      <c r="K92" s="61">
        <v>2575.3445000000002</v>
      </c>
      <c r="L92" s="50"/>
      <c r="M92" s="49"/>
      <c r="N92" s="51">
        <v>386.15</v>
      </c>
      <c r="O92" s="49"/>
      <c r="P92" s="22">
        <f>K92*N92</f>
        <v>994469.27867499995</v>
      </c>
    </row>
    <row r="93" spans="1:16" s="35" customFormat="1" ht="15" x14ac:dyDescent="0.25">
      <c r="A93" s="57"/>
      <c r="B93" s="122"/>
      <c r="C93" s="143" t="s">
        <v>46</v>
      </c>
      <c r="D93" s="143"/>
      <c r="E93" s="143"/>
      <c r="F93" s="143"/>
      <c r="G93" s="143"/>
      <c r="H93" s="42"/>
      <c r="I93" s="43"/>
      <c r="J93" s="43"/>
      <c r="K93" s="43"/>
      <c r="L93" s="45"/>
      <c r="M93" s="43"/>
      <c r="N93" s="66">
        <f>P93/I90</f>
        <v>852.49635286824116</v>
      </c>
      <c r="O93" s="43"/>
      <c r="P93" s="23">
        <f>P90+P91+P92</f>
        <v>1371666.6317650001</v>
      </c>
    </row>
    <row r="94" spans="1:16" s="35" customFormat="1" ht="36" customHeight="1" x14ac:dyDescent="0.25">
      <c r="A94" s="41" t="s">
        <v>88</v>
      </c>
      <c r="B94" s="123" t="s">
        <v>89</v>
      </c>
      <c r="C94" s="150" t="s">
        <v>90</v>
      </c>
      <c r="D94" s="150"/>
      <c r="E94" s="150"/>
      <c r="F94" s="150"/>
      <c r="G94" s="150"/>
      <c r="H94" s="42" t="s">
        <v>49</v>
      </c>
      <c r="I94" s="43">
        <v>13.5</v>
      </c>
      <c r="J94" s="43"/>
      <c r="K94" s="59">
        <v>13.5</v>
      </c>
      <c r="L94" s="45"/>
      <c r="M94" s="43"/>
      <c r="N94" s="45"/>
      <c r="O94" s="43"/>
      <c r="P94" s="46"/>
    </row>
    <row r="95" spans="1:16" s="35" customFormat="1" ht="15" x14ac:dyDescent="0.25">
      <c r="A95" s="47"/>
      <c r="B95" s="31" t="s">
        <v>26</v>
      </c>
      <c r="C95" s="142" t="s">
        <v>51</v>
      </c>
      <c r="D95" s="142"/>
      <c r="E95" s="142"/>
      <c r="F95" s="142"/>
      <c r="G95" s="142"/>
      <c r="H95" s="48" t="s">
        <v>33</v>
      </c>
      <c r="I95" s="49"/>
      <c r="J95" s="49"/>
      <c r="K95" s="30">
        <f>K96</f>
        <v>169.155</v>
      </c>
      <c r="L95" s="50"/>
      <c r="M95" s="49"/>
      <c r="N95" s="51"/>
      <c r="O95" s="49"/>
      <c r="P95" s="22">
        <f>P96</f>
        <v>42314.123250000004</v>
      </c>
    </row>
    <row r="96" spans="1:16" s="35" customFormat="1" ht="15" x14ac:dyDescent="0.25">
      <c r="A96" s="47"/>
      <c r="B96" s="31" t="s">
        <v>91</v>
      </c>
      <c r="C96" s="142" t="s">
        <v>92</v>
      </c>
      <c r="D96" s="142"/>
      <c r="E96" s="142"/>
      <c r="F96" s="142"/>
      <c r="G96" s="142"/>
      <c r="H96" s="48" t="s">
        <v>33</v>
      </c>
      <c r="I96" s="53">
        <v>12.53</v>
      </c>
      <c r="J96" s="49"/>
      <c r="K96" s="30">
        <f>I96*K94</f>
        <v>169.155</v>
      </c>
      <c r="L96" s="60"/>
      <c r="M96" s="49"/>
      <c r="N96" s="51">
        <v>250.15</v>
      </c>
      <c r="O96" s="49"/>
      <c r="P96" s="22">
        <f>K96*N96</f>
        <v>42314.123250000004</v>
      </c>
    </row>
    <row r="97" spans="1:16" s="35" customFormat="1" ht="15" x14ac:dyDescent="0.25">
      <c r="A97" s="47"/>
      <c r="B97" s="31" t="s">
        <v>30</v>
      </c>
      <c r="C97" s="142" t="s">
        <v>31</v>
      </c>
      <c r="D97" s="142"/>
      <c r="E97" s="142"/>
      <c r="F97" s="142"/>
      <c r="G97" s="142"/>
      <c r="H97" s="48"/>
      <c r="I97" s="49"/>
      <c r="J97" s="49"/>
      <c r="K97" s="49"/>
      <c r="L97" s="50"/>
      <c r="M97" s="49"/>
      <c r="N97" s="50"/>
      <c r="O97" s="49"/>
      <c r="P97" s="22">
        <f>P99+P100</f>
        <v>12502.940328000004</v>
      </c>
    </row>
    <row r="98" spans="1:16" s="35" customFormat="1" ht="15" x14ac:dyDescent="0.25">
      <c r="A98" s="47"/>
      <c r="B98" s="31"/>
      <c r="C98" s="142" t="s">
        <v>32</v>
      </c>
      <c r="D98" s="142"/>
      <c r="E98" s="142"/>
      <c r="F98" s="142"/>
      <c r="G98" s="142"/>
      <c r="H98" s="48" t="s">
        <v>33</v>
      </c>
      <c r="I98" s="49"/>
      <c r="J98" s="49"/>
      <c r="K98" s="53">
        <f>K101</f>
        <v>35.370000000000005</v>
      </c>
      <c r="L98" s="50"/>
      <c r="M98" s="49"/>
      <c r="N98" s="51"/>
      <c r="O98" s="49"/>
      <c r="P98" s="22">
        <f>P101</f>
        <v>9963.0216000000019</v>
      </c>
    </row>
    <row r="99" spans="1:16" s="35" customFormat="1" ht="15" x14ac:dyDescent="0.25">
      <c r="A99" s="47"/>
      <c r="B99" s="31" t="s">
        <v>93</v>
      </c>
      <c r="C99" s="142" t="s">
        <v>94</v>
      </c>
      <c r="D99" s="142"/>
      <c r="E99" s="142"/>
      <c r="F99" s="142"/>
      <c r="G99" s="142"/>
      <c r="H99" s="48" t="s">
        <v>36</v>
      </c>
      <c r="I99" s="52">
        <v>10.5</v>
      </c>
      <c r="J99" s="49"/>
      <c r="K99" s="53">
        <f>I99*K94</f>
        <v>141.75</v>
      </c>
      <c r="L99" s="60">
        <v>2.41</v>
      </c>
      <c r="M99" s="53">
        <v>1.1399999999999999</v>
      </c>
      <c r="N99" s="51">
        <f>L99*M99</f>
        <v>2.7473999999999998</v>
      </c>
      <c r="O99" s="49"/>
      <c r="P99" s="22">
        <f>K99*N99</f>
        <v>389.44394999999997</v>
      </c>
    </row>
    <row r="100" spans="1:16" s="35" customFormat="1" ht="33.75" customHeight="1" x14ac:dyDescent="0.25">
      <c r="A100" s="47"/>
      <c r="B100" s="31" t="s">
        <v>95</v>
      </c>
      <c r="C100" s="142" t="s">
        <v>96</v>
      </c>
      <c r="D100" s="142"/>
      <c r="E100" s="142"/>
      <c r="F100" s="142"/>
      <c r="G100" s="142"/>
      <c r="H100" s="48" t="s">
        <v>36</v>
      </c>
      <c r="I100" s="53">
        <v>2.62</v>
      </c>
      <c r="J100" s="49"/>
      <c r="K100" s="53">
        <f>I100*K94</f>
        <v>35.370000000000005</v>
      </c>
      <c r="L100" s="60">
        <v>308.54000000000002</v>
      </c>
      <c r="M100" s="53">
        <v>1.1100000000000001</v>
      </c>
      <c r="N100" s="51">
        <f>L100*M100</f>
        <v>342.47940000000006</v>
      </c>
      <c r="O100" s="49"/>
      <c r="P100" s="22">
        <f>K100*N100</f>
        <v>12113.496378000003</v>
      </c>
    </row>
    <row r="101" spans="1:16" s="35" customFormat="1" ht="15" x14ac:dyDescent="0.25">
      <c r="A101" s="47"/>
      <c r="B101" s="31" t="s">
        <v>97</v>
      </c>
      <c r="C101" s="142" t="s">
        <v>98</v>
      </c>
      <c r="D101" s="142"/>
      <c r="E101" s="142"/>
      <c r="F101" s="142"/>
      <c r="G101" s="142"/>
      <c r="H101" s="48" t="s">
        <v>33</v>
      </c>
      <c r="I101" s="53">
        <v>2.62</v>
      </c>
      <c r="J101" s="49"/>
      <c r="K101" s="53">
        <f>I101*K94</f>
        <v>35.370000000000005</v>
      </c>
      <c r="L101" s="50"/>
      <c r="M101" s="49"/>
      <c r="N101" s="51">
        <v>281.68</v>
      </c>
      <c r="O101" s="49"/>
      <c r="P101" s="22">
        <f>K101*N101</f>
        <v>9963.0216000000019</v>
      </c>
    </row>
    <row r="102" spans="1:16" s="35" customFormat="1" ht="15" x14ac:dyDescent="0.25">
      <c r="A102" s="47"/>
      <c r="B102" s="31"/>
      <c r="C102" s="143" t="s">
        <v>39</v>
      </c>
      <c r="D102" s="143"/>
      <c r="E102" s="143"/>
      <c r="F102" s="143"/>
      <c r="G102" s="143"/>
      <c r="H102" s="42"/>
      <c r="I102" s="43"/>
      <c r="J102" s="43"/>
      <c r="K102" s="43"/>
      <c r="L102" s="45"/>
      <c r="M102" s="43"/>
      <c r="N102" s="54"/>
      <c r="O102" s="43"/>
      <c r="P102" s="23">
        <f>P95+P97+P98</f>
        <v>64780.085178000008</v>
      </c>
    </row>
    <row r="103" spans="1:16" s="35" customFormat="1" ht="15" x14ac:dyDescent="0.25">
      <c r="A103" s="55"/>
      <c r="B103" s="31"/>
      <c r="C103" s="142" t="s">
        <v>40</v>
      </c>
      <c r="D103" s="142"/>
      <c r="E103" s="142"/>
      <c r="F103" s="142"/>
      <c r="G103" s="142"/>
      <c r="H103" s="48"/>
      <c r="I103" s="49"/>
      <c r="J103" s="49"/>
      <c r="K103" s="49"/>
      <c r="L103" s="50"/>
      <c r="M103" s="49"/>
      <c r="N103" s="50"/>
      <c r="O103" s="49"/>
      <c r="P103" s="22">
        <f>P95+P98</f>
        <v>52277.144850000004</v>
      </c>
    </row>
    <row r="104" spans="1:16" s="35" customFormat="1" ht="15" x14ac:dyDescent="0.25">
      <c r="A104" s="55"/>
      <c r="B104" s="31" t="s">
        <v>41</v>
      </c>
      <c r="C104" s="142" t="s">
        <v>42</v>
      </c>
      <c r="D104" s="142"/>
      <c r="E104" s="142"/>
      <c r="F104" s="142"/>
      <c r="G104" s="142"/>
      <c r="H104" s="48" t="s">
        <v>43</v>
      </c>
      <c r="I104" s="56">
        <v>92</v>
      </c>
      <c r="J104" s="49"/>
      <c r="K104" s="56">
        <v>92</v>
      </c>
      <c r="L104" s="50"/>
      <c r="M104" s="49"/>
      <c r="N104" s="50"/>
      <c r="O104" s="49"/>
      <c r="P104" s="22">
        <f>K104*P103/100</f>
        <v>48094.973262</v>
      </c>
    </row>
    <row r="105" spans="1:16" s="35" customFormat="1" ht="15" x14ac:dyDescent="0.25">
      <c r="A105" s="55"/>
      <c r="B105" s="31" t="s">
        <v>44</v>
      </c>
      <c r="C105" s="142" t="s">
        <v>45</v>
      </c>
      <c r="D105" s="142"/>
      <c r="E105" s="142"/>
      <c r="F105" s="142"/>
      <c r="G105" s="142"/>
      <c r="H105" s="48" t="s">
        <v>43</v>
      </c>
      <c r="I105" s="56">
        <v>46</v>
      </c>
      <c r="J105" s="49"/>
      <c r="K105" s="56">
        <v>46</v>
      </c>
      <c r="L105" s="50"/>
      <c r="M105" s="49"/>
      <c r="N105" s="50"/>
      <c r="O105" s="49"/>
      <c r="P105" s="22">
        <f>K105*P103/100</f>
        <v>24047.486631</v>
      </c>
    </row>
    <row r="106" spans="1:16" s="35" customFormat="1" ht="15" x14ac:dyDescent="0.25">
      <c r="A106" s="57"/>
      <c r="B106" s="122"/>
      <c r="C106" s="143" t="s">
        <v>46</v>
      </c>
      <c r="D106" s="143"/>
      <c r="E106" s="143"/>
      <c r="F106" s="143"/>
      <c r="G106" s="143"/>
      <c r="H106" s="42"/>
      <c r="I106" s="43"/>
      <c r="J106" s="43"/>
      <c r="K106" s="43"/>
      <c r="L106" s="45"/>
      <c r="M106" s="43"/>
      <c r="N106" s="58">
        <f>P106/I94</f>
        <v>10142.410746</v>
      </c>
      <c r="O106" s="43"/>
      <c r="P106" s="23">
        <f>P102+P104+P105</f>
        <v>136922.545071</v>
      </c>
    </row>
    <row r="107" spans="1:16" s="35" customFormat="1" ht="21.75" customHeight="1" x14ac:dyDescent="0.25">
      <c r="A107" s="41" t="s">
        <v>99</v>
      </c>
      <c r="B107" s="123" t="s">
        <v>100</v>
      </c>
      <c r="C107" s="150" t="s">
        <v>101</v>
      </c>
      <c r="D107" s="150"/>
      <c r="E107" s="150"/>
      <c r="F107" s="150"/>
      <c r="G107" s="150"/>
      <c r="H107" s="42" t="s">
        <v>29</v>
      </c>
      <c r="I107" s="43">
        <v>0.67500000000000004</v>
      </c>
      <c r="J107" s="43"/>
      <c r="K107" s="67">
        <v>0.67500000000000004</v>
      </c>
      <c r="L107" s="45"/>
      <c r="M107" s="43"/>
      <c r="N107" s="45"/>
      <c r="O107" s="43"/>
      <c r="P107" s="46"/>
    </row>
    <row r="108" spans="1:16" s="35" customFormat="1" ht="15" x14ac:dyDescent="0.25">
      <c r="A108" s="47"/>
      <c r="B108" s="31" t="s">
        <v>26</v>
      </c>
      <c r="C108" s="142" t="s">
        <v>51</v>
      </c>
      <c r="D108" s="142"/>
      <c r="E108" s="142"/>
      <c r="F108" s="142"/>
      <c r="G108" s="142"/>
      <c r="H108" s="48" t="s">
        <v>33</v>
      </c>
      <c r="I108" s="49"/>
      <c r="J108" s="49"/>
      <c r="K108" s="68">
        <f>K109</f>
        <v>9.3892500000000005</v>
      </c>
      <c r="L108" s="50"/>
      <c r="M108" s="49"/>
      <c r="N108" s="51"/>
      <c r="O108" s="49"/>
      <c r="P108" s="22">
        <f>P109</f>
        <v>1973.7142425000002</v>
      </c>
    </row>
    <row r="109" spans="1:16" s="35" customFormat="1" ht="15" x14ac:dyDescent="0.25">
      <c r="A109" s="47"/>
      <c r="B109" s="31" t="s">
        <v>102</v>
      </c>
      <c r="C109" s="142" t="s">
        <v>103</v>
      </c>
      <c r="D109" s="142"/>
      <c r="E109" s="142"/>
      <c r="F109" s="142"/>
      <c r="G109" s="142"/>
      <c r="H109" s="48" t="s">
        <v>33</v>
      </c>
      <c r="I109" s="53">
        <v>13.91</v>
      </c>
      <c r="J109" s="49"/>
      <c r="K109" s="68">
        <f>I109*K107</f>
        <v>9.3892500000000005</v>
      </c>
      <c r="L109" s="60"/>
      <c r="M109" s="49"/>
      <c r="N109" s="51">
        <v>210.21</v>
      </c>
      <c r="O109" s="49"/>
      <c r="P109" s="22">
        <f>K109*N109</f>
        <v>1973.7142425000002</v>
      </c>
    </row>
    <row r="110" spans="1:16" s="35" customFormat="1" ht="15" x14ac:dyDescent="0.25">
      <c r="A110" s="47"/>
      <c r="B110" s="31" t="s">
        <v>30</v>
      </c>
      <c r="C110" s="142" t="s">
        <v>31</v>
      </c>
      <c r="D110" s="142"/>
      <c r="E110" s="142"/>
      <c r="F110" s="142"/>
      <c r="G110" s="142"/>
      <c r="H110" s="48"/>
      <c r="I110" s="49"/>
      <c r="J110" s="49"/>
      <c r="K110" s="49"/>
      <c r="L110" s="50"/>
      <c r="M110" s="49"/>
      <c r="N110" s="50"/>
      <c r="O110" s="49"/>
      <c r="P110" s="22">
        <f>P112</f>
        <v>9792.8940059999986</v>
      </c>
    </row>
    <row r="111" spans="1:16" s="35" customFormat="1" ht="15" x14ac:dyDescent="0.25">
      <c r="A111" s="47"/>
      <c r="B111" s="31"/>
      <c r="C111" s="142" t="s">
        <v>32</v>
      </c>
      <c r="D111" s="142"/>
      <c r="E111" s="142"/>
      <c r="F111" s="142"/>
      <c r="G111" s="142"/>
      <c r="H111" s="48" t="s">
        <v>33</v>
      </c>
      <c r="I111" s="49"/>
      <c r="J111" s="49"/>
      <c r="K111" s="30">
        <f>K113</f>
        <v>8.2349999999999994</v>
      </c>
      <c r="L111" s="50"/>
      <c r="M111" s="49"/>
      <c r="N111" s="51"/>
      <c r="O111" s="49"/>
      <c r="P111" s="22">
        <f>P113</f>
        <v>2319.6347999999998</v>
      </c>
    </row>
    <row r="112" spans="1:16" s="35" customFormat="1" ht="15" x14ac:dyDescent="0.25">
      <c r="A112" s="47"/>
      <c r="B112" s="31" t="s">
        <v>104</v>
      </c>
      <c r="C112" s="142" t="s">
        <v>105</v>
      </c>
      <c r="D112" s="142"/>
      <c r="E112" s="142"/>
      <c r="F112" s="142"/>
      <c r="G112" s="142"/>
      <c r="H112" s="48" t="s">
        <v>36</v>
      </c>
      <c r="I112" s="52">
        <v>12.2</v>
      </c>
      <c r="J112" s="49"/>
      <c r="K112" s="30">
        <f>I112*K107</f>
        <v>8.2349999999999994</v>
      </c>
      <c r="L112" s="51">
        <v>1043.1400000000001</v>
      </c>
      <c r="M112" s="53">
        <v>1.1399999999999999</v>
      </c>
      <c r="N112" s="51">
        <f>L112*M112</f>
        <v>1189.1795999999999</v>
      </c>
      <c r="O112" s="49"/>
      <c r="P112" s="22">
        <f>K112*N112</f>
        <v>9792.8940059999986</v>
      </c>
    </row>
    <row r="113" spans="1:16" s="35" customFormat="1" ht="15" x14ac:dyDescent="0.25">
      <c r="A113" s="47"/>
      <c r="B113" s="31" t="s">
        <v>97</v>
      </c>
      <c r="C113" s="142" t="s">
        <v>98</v>
      </c>
      <c r="D113" s="142"/>
      <c r="E113" s="142"/>
      <c r="F113" s="142"/>
      <c r="G113" s="142"/>
      <c r="H113" s="48" t="s">
        <v>33</v>
      </c>
      <c r="I113" s="52">
        <v>12.2</v>
      </c>
      <c r="J113" s="49"/>
      <c r="K113" s="30">
        <f>I113*K107</f>
        <v>8.2349999999999994</v>
      </c>
      <c r="L113" s="50"/>
      <c r="M113" s="49"/>
      <c r="N113" s="51">
        <v>281.68</v>
      </c>
      <c r="O113" s="49"/>
      <c r="P113" s="22">
        <f>K113*N113</f>
        <v>2319.6347999999998</v>
      </c>
    </row>
    <row r="114" spans="1:16" s="35" customFormat="1" ht="15" x14ac:dyDescent="0.25">
      <c r="A114" s="47"/>
      <c r="B114" s="31" t="s">
        <v>63</v>
      </c>
      <c r="C114" s="142" t="s">
        <v>71</v>
      </c>
      <c r="D114" s="142"/>
      <c r="E114" s="142"/>
      <c r="F114" s="142"/>
      <c r="G114" s="142"/>
      <c r="H114" s="48"/>
      <c r="I114" s="49"/>
      <c r="J114" s="49"/>
      <c r="K114" s="49"/>
      <c r="L114" s="50"/>
      <c r="M114" s="49"/>
      <c r="N114" s="50"/>
      <c r="O114" s="49"/>
      <c r="P114" s="22">
        <f>P115</f>
        <v>2892.5099999999998</v>
      </c>
    </row>
    <row r="115" spans="1:16" s="35" customFormat="1" ht="15" x14ac:dyDescent="0.25">
      <c r="A115" s="47"/>
      <c r="B115" s="31" t="s">
        <v>106</v>
      </c>
      <c r="C115" s="142" t="s">
        <v>107</v>
      </c>
      <c r="D115" s="142"/>
      <c r="E115" s="142"/>
      <c r="F115" s="142"/>
      <c r="G115" s="142"/>
      <c r="H115" s="48" t="s">
        <v>74</v>
      </c>
      <c r="I115" s="56">
        <v>100</v>
      </c>
      <c r="J115" s="49"/>
      <c r="K115" s="52">
        <f>I115*K107</f>
        <v>67.5</v>
      </c>
      <c r="L115" s="60">
        <v>35.71</v>
      </c>
      <c r="M115" s="52">
        <v>1.2</v>
      </c>
      <c r="N115" s="51">
        <f>L115*M115</f>
        <v>42.851999999999997</v>
      </c>
      <c r="O115" s="49"/>
      <c r="P115" s="22">
        <f>K115*N115</f>
        <v>2892.5099999999998</v>
      </c>
    </row>
    <row r="116" spans="1:16" s="35" customFormat="1" ht="15" x14ac:dyDescent="0.25">
      <c r="A116" s="47"/>
      <c r="B116" s="31"/>
      <c r="C116" s="143" t="s">
        <v>39</v>
      </c>
      <c r="D116" s="143"/>
      <c r="E116" s="143"/>
      <c r="F116" s="143"/>
      <c r="G116" s="143"/>
      <c r="H116" s="42"/>
      <c r="I116" s="43"/>
      <c r="J116" s="43"/>
      <c r="K116" s="43"/>
      <c r="L116" s="45"/>
      <c r="M116" s="43"/>
      <c r="N116" s="54"/>
      <c r="O116" s="43"/>
      <c r="P116" s="23">
        <f>P108+P110+P111+P114</f>
        <v>16978.753048499999</v>
      </c>
    </row>
    <row r="117" spans="1:16" s="35" customFormat="1" ht="15" x14ac:dyDescent="0.25">
      <c r="A117" s="55"/>
      <c r="B117" s="31"/>
      <c r="C117" s="142" t="s">
        <v>40</v>
      </c>
      <c r="D117" s="142"/>
      <c r="E117" s="142"/>
      <c r="F117" s="142"/>
      <c r="G117" s="142"/>
      <c r="H117" s="48"/>
      <c r="I117" s="49"/>
      <c r="J117" s="49"/>
      <c r="K117" s="49"/>
      <c r="L117" s="50"/>
      <c r="M117" s="49"/>
      <c r="N117" s="50"/>
      <c r="O117" s="49"/>
      <c r="P117" s="22">
        <v>4293.34</v>
      </c>
    </row>
    <row r="118" spans="1:16" s="35" customFormat="1" ht="15" x14ac:dyDescent="0.25">
      <c r="A118" s="55"/>
      <c r="B118" s="31" t="s">
        <v>41</v>
      </c>
      <c r="C118" s="142" t="s">
        <v>42</v>
      </c>
      <c r="D118" s="142"/>
      <c r="E118" s="142"/>
      <c r="F118" s="142"/>
      <c r="G118" s="142"/>
      <c r="H118" s="48" t="s">
        <v>43</v>
      </c>
      <c r="I118" s="56">
        <v>92</v>
      </c>
      <c r="J118" s="49"/>
      <c r="K118" s="56">
        <v>92</v>
      </c>
      <c r="L118" s="50"/>
      <c r="M118" s="49"/>
      <c r="N118" s="50"/>
      <c r="O118" s="49"/>
      <c r="P118" s="22">
        <f>K118*P117/100</f>
        <v>3949.8728000000001</v>
      </c>
    </row>
    <row r="119" spans="1:16" s="35" customFormat="1" ht="15" x14ac:dyDescent="0.25">
      <c r="A119" s="55"/>
      <c r="B119" s="31" t="s">
        <v>44</v>
      </c>
      <c r="C119" s="142" t="s">
        <v>45</v>
      </c>
      <c r="D119" s="142"/>
      <c r="E119" s="142"/>
      <c r="F119" s="142"/>
      <c r="G119" s="142"/>
      <c r="H119" s="48" t="s">
        <v>43</v>
      </c>
      <c r="I119" s="56">
        <v>46</v>
      </c>
      <c r="J119" s="49"/>
      <c r="K119" s="56">
        <v>46</v>
      </c>
      <c r="L119" s="50"/>
      <c r="M119" s="49"/>
      <c r="N119" s="119"/>
      <c r="O119" s="49"/>
      <c r="P119" s="22">
        <f>K119*P117/100</f>
        <v>1974.9364</v>
      </c>
    </row>
    <row r="120" spans="1:16" s="35" customFormat="1" ht="15" x14ac:dyDescent="0.25">
      <c r="A120" s="57"/>
      <c r="B120" s="122"/>
      <c r="C120" s="143" t="s">
        <v>46</v>
      </c>
      <c r="D120" s="143"/>
      <c r="E120" s="143"/>
      <c r="F120" s="143"/>
      <c r="G120" s="143"/>
      <c r="H120" s="42"/>
      <c r="I120" s="43"/>
      <c r="J120" s="43"/>
      <c r="K120" s="43"/>
      <c r="L120" s="45"/>
      <c r="M120" s="43"/>
      <c r="N120" s="118">
        <f>P120/I107</f>
        <v>33931.203331111108</v>
      </c>
      <c r="O120" s="43"/>
      <c r="P120" s="23">
        <f>P116+P118+P119</f>
        <v>22903.562248499999</v>
      </c>
    </row>
    <row r="121" spans="1:16" s="35" customFormat="1" ht="4.5" customHeight="1" x14ac:dyDescent="0.25">
      <c r="A121" s="69"/>
      <c r="B121" s="70"/>
      <c r="C121" s="70"/>
      <c r="D121" s="70"/>
      <c r="E121" s="70"/>
      <c r="F121" s="71"/>
      <c r="G121" s="71"/>
      <c r="H121" s="71"/>
      <c r="I121" s="71"/>
      <c r="J121" s="72"/>
      <c r="K121" s="71"/>
      <c r="L121" s="71"/>
      <c r="M121" s="71"/>
      <c r="N121" s="72"/>
      <c r="O121" s="49"/>
      <c r="P121" s="72"/>
    </row>
    <row r="122" spans="1:16" s="35" customFormat="1" ht="15" x14ac:dyDescent="0.25">
      <c r="A122" s="73"/>
      <c r="B122" s="74"/>
      <c r="C122" s="143" t="s">
        <v>370</v>
      </c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75">
        <f>P125+P126+P127+P128+P129</f>
        <v>1762620.2971387</v>
      </c>
    </row>
    <row r="123" spans="1:16" s="35" customFormat="1" ht="15" x14ac:dyDescent="0.25">
      <c r="A123" s="76"/>
      <c r="B123" s="31"/>
      <c r="C123" s="152" t="s">
        <v>369</v>
      </c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77"/>
    </row>
    <row r="124" spans="1:16" s="35" customFormat="1" ht="15" x14ac:dyDescent="0.25">
      <c r="A124" s="76"/>
      <c r="B124" s="31"/>
      <c r="C124" s="142" t="s">
        <v>371</v>
      </c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78"/>
    </row>
    <row r="125" spans="1:16" s="35" customFormat="1" ht="15" x14ac:dyDescent="0.25">
      <c r="A125" s="76"/>
      <c r="B125" s="31"/>
      <c r="C125" s="142" t="s">
        <v>372</v>
      </c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24">
        <f>P27+P55+P95+P108</f>
        <v>110552.2334925</v>
      </c>
    </row>
    <row r="126" spans="1:16" s="35" customFormat="1" ht="15" x14ac:dyDescent="0.25">
      <c r="A126" s="76"/>
      <c r="B126" s="31"/>
      <c r="C126" s="142" t="s">
        <v>262</v>
      </c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24">
        <f>P16+P35+P45+P57+P71+P81+P97+P110</f>
        <v>212723.7356052</v>
      </c>
    </row>
    <row r="127" spans="1:16" s="35" customFormat="1" ht="15" x14ac:dyDescent="0.25">
      <c r="A127" s="76"/>
      <c r="B127" s="31"/>
      <c r="C127" s="142" t="s">
        <v>373</v>
      </c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24">
        <f>P17+P36+P46+P58+P72+P82+P98+P111</f>
        <v>64734.070379999997</v>
      </c>
    </row>
    <row r="128" spans="1:16" s="35" customFormat="1" ht="15" x14ac:dyDescent="0.25">
      <c r="A128" s="76"/>
      <c r="B128" s="31"/>
      <c r="C128" s="142" t="s">
        <v>374</v>
      </c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24">
        <f>P63+P93+P114</f>
        <v>1374610.2576610001</v>
      </c>
    </row>
    <row r="129" spans="1:16" s="35" customFormat="1" ht="15" x14ac:dyDescent="0.25">
      <c r="A129" s="76"/>
      <c r="B129" s="31"/>
      <c r="C129" s="142" t="s">
        <v>411</v>
      </c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24"/>
    </row>
    <row r="130" spans="1:16" s="35" customFormat="1" ht="15" x14ac:dyDescent="0.25">
      <c r="A130" s="76"/>
      <c r="B130" s="31"/>
      <c r="C130" s="142" t="s">
        <v>375</v>
      </c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24">
        <f>P125+P127</f>
        <v>175286.30387249999</v>
      </c>
    </row>
    <row r="131" spans="1:16" s="35" customFormat="1" ht="15" x14ac:dyDescent="0.25">
      <c r="A131" s="76"/>
      <c r="B131" s="31"/>
      <c r="C131" s="142" t="s">
        <v>376</v>
      </c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24">
        <f>P22+P31+P41+P51+P67+P77+P87+P104+P118</f>
        <v>159357.95400200001</v>
      </c>
    </row>
    <row r="132" spans="1:16" s="35" customFormat="1" ht="15" x14ac:dyDescent="0.25">
      <c r="A132" s="76"/>
      <c r="B132" s="31"/>
      <c r="C132" s="142" t="s">
        <v>377</v>
      </c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24">
        <f>P23+P32+P42+P52+P68+P78+P88+P105+P119</f>
        <v>76820.809380999999</v>
      </c>
    </row>
    <row r="133" spans="1:16" s="35" customFormat="1" ht="15" x14ac:dyDescent="0.25">
      <c r="A133" s="76"/>
      <c r="B133" s="31"/>
      <c r="C133" s="142" t="s">
        <v>412</v>
      </c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24"/>
    </row>
    <row r="134" spans="1:16" s="35" customFormat="1" ht="15" x14ac:dyDescent="0.25">
      <c r="A134" s="76"/>
      <c r="B134" s="31"/>
      <c r="C134" s="142" t="s">
        <v>413</v>
      </c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24"/>
    </row>
    <row r="135" spans="1:16" s="35" customFormat="1" ht="15" x14ac:dyDescent="0.25">
      <c r="A135" s="76"/>
      <c r="B135" s="79"/>
      <c r="C135" s="152" t="s">
        <v>109</v>
      </c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77">
        <f>P122+P131+P132+P133+P134</f>
        <v>1998799.0605217</v>
      </c>
    </row>
    <row r="136" spans="1:16" s="35" customFormat="1" ht="15" x14ac:dyDescent="0.25">
      <c r="A136" s="76"/>
      <c r="B136" s="31"/>
      <c r="C136" s="142" t="s">
        <v>378</v>
      </c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78"/>
    </row>
    <row r="137" spans="1:16" s="35" customFormat="1" ht="15" x14ac:dyDescent="0.25">
      <c r="A137" s="76"/>
      <c r="B137" s="31"/>
      <c r="C137" s="142" t="s">
        <v>414</v>
      </c>
      <c r="D137" s="142"/>
      <c r="E137" s="142"/>
      <c r="F137" s="142"/>
      <c r="G137" s="142"/>
      <c r="H137" s="120"/>
      <c r="I137" s="120"/>
      <c r="J137" s="120"/>
      <c r="K137" s="120"/>
      <c r="L137" s="120"/>
      <c r="M137" s="120"/>
      <c r="N137" s="120"/>
      <c r="O137" s="120"/>
      <c r="P137" s="83"/>
    </row>
    <row r="138" spans="1:16" s="35" customFormat="1" ht="15" x14ac:dyDescent="0.25">
      <c r="A138" s="76"/>
      <c r="B138" s="31"/>
      <c r="C138" s="142" t="s">
        <v>415</v>
      </c>
      <c r="D138" s="142"/>
      <c r="E138" s="142"/>
      <c r="F138" s="142"/>
      <c r="G138" s="142"/>
      <c r="H138" s="120"/>
      <c r="I138" s="120"/>
      <c r="J138" s="120"/>
      <c r="K138" s="120"/>
      <c r="L138" s="120"/>
      <c r="M138" s="120"/>
      <c r="N138" s="120"/>
      <c r="O138" s="120"/>
      <c r="P138" s="83"/>
    </row>
    <row r="139" spans="1:16" s="35" customFormat="1" ht="15" x14ac:dyDescent="0.25">
      <c r="A139" s="76"/>
      <c r="B139" s="31"/>
      <c r="C139" s="142" t="s">
        <v>379</v>
      </c>
      <c r="D139" s="142"/>
      <c r="E139" s="142"/>
      <c r="F139" s="121"/>
      <c r="G139" s="121"/>
      <c r="H139" s="121"/>
      <c r="I139" s="121"/>
      <c r="J139" s="121"/>
      <c r="K139" s="96">
        <f>K27+K55+K95+K108</f>
        <v>467.74425000000002</v>
      </c>
      <c r="L139" s="121"/>
      <c r="M139" s="121"/>
      <c r="N139" s="121"/>
      <c r="O139" s="121"/>
      <c r="P139" s="97"/>
    </row>
    <row r="140" spans="1:16" s="35" customFormat="1" ht="15" customHeight="1" x14ac:dyDescent="0.25">
      <c r="A140" s="76"/>
      <c r="B140" s="31"/>
      <c r="C140" s="142" t="s">
        <v>380</v>
      </c>
      <c r="D140" s="142"/>
      <c r="E140" s="142"/>
      <c r="F140" s="121"/>
      <c r="G140" s="121"/>
      <c r="H140" s="121"/>
      <c r="I140" s="121"/>
      <c r="J140" s="121"/>
      <c r="K140" s="98">
        <f>K17+K36+K46+K58+K72+K82+K98+K111</f>
        <v>182.226</v>
      </c>
      <c r="L140" s="121"/>
      <c r="M140" s="121"/>
      <c r="N140" s="121"/>
      <c r="O140" s="121"/>
      <c r="P140" s="97"/>
    </row>
    <row r="141" spans="1:16" s="35" customFormat="1" ht="15" x14ac:dyDescent="0.25">
      <c r="A141" s="147" t="s">
        <v>110</v>
      </c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9"/>
    </row>
    <row r="142" spans="1:16" s="35" customFormat="1" ht="15" x14ac:dyDescent="0.25">
      <c r="A142" s="41" t="s">
        <v>111</v>
      </c>
      <c r="B142" s="123" t="s">
        <v>112</v>
      </c>
      <c r="C142" s="150" t="s">
        <v>113</v>
      </c>
      <c r="D142" s="150"/>
      <c r="E142" s="150"/>
      <c r="F142" s="150"/>
      <c r="G142" s="150"/>
      <c r="H142" s="42" t="s">
        <v>74</v>
      </c>
      <c r="I142" s="43">
        <v>495</v>
      </c>
      <c r="J142" s="43"/>
      <c r="K142" s="80">
        <v>495</v>
      </c>
      <c r="L142" s="45"/>
      <c r="M142" s="43"/>
      <c r="N142" s="45"/>
      <c r="O142" s="43"/>
      <c r="P142" s="46"/>
    </row>
    <row r="143" spans="1:16" s="35" customFormat="1" ht="15" x14ac:dyDescent="0.25">
      <c r="A143" s="47"/>
      <c r="B143" s="31" t="s">
        <v>26</v>
      </c>
      <c r="C143" s="142" t="s">
        <v>51</v>
      </c>
      <c r="D143" s="142"/>
      <c r="E143" s="142"/>
      <c r="F143" s="142"/>
      <c r="G143" s="142"/>
      <c r="H143" s="48" t="s">
        <v>33</v>
      </c>
      <c r="I143" s="49"/>
      <c r="J143" s="49"/>
      <c r="K143" s="53">
        <f>K144</f>
        <v>420.75</v>
      </c>
      <c r="L143" s="50"/>
      <c r="M143" s="49"/>
      <c r="N143" s="51"/>
      <c r="O143" s="49"/>
      <c r="P143" s="22">
        <f>P144</f>
        <v>98173.597500000003</v>
      </c>
    </row>
    <row r="144" spans="1:16" s="35" customFormat="1" ht="15" x14ac:dyDescent="0.25">
      <c r="A144" s="47"/>
      <c r="B144" s="31" t="s">
        <v>114</v>
      </c>
      <c r="C144" s="142" t="s">
        <v>115</v>
      </c>
      <c r="D144" s="142"/>
      <c r="E144" s="142"/>
      <c r="F144" s="142"/>
      <c r="G144" s="142"/>
      <c r="H144" s="48" t="s">
        <v>33</v>
      </c>
      <c r="I144" s="53">
        <v>0.85</v>
      </c>
      <c r="J144" s="49"/>
      <c r="K144" s="53">
        <v>420.75</v>
      </c>
      <c r="L144" s="60"/>
      <c r="M144" s="49"/>
      <c r="N144" s="51">
        <v>233.33</v>
      </c>
      <c r="O144" s="49"/>
      <c r="P144" s="22">
        <f>K144*N144</f>
        <v>98173.597500000003</v>
      </c>
    </row>
    <row r="145" spans="1:16" s="35" customFormat="1" ht="15" x14ac:dyDescent="0.25">
      <c r="A145" s="47"/>
      <c r="B145" s="31" t="s">
        <v>30</v>
      </c>
      <c r="C145" s="142" t="s">
        <v>31</v>
      </c>
      <c r="D145" s="142"/>
      <c r="E145" s="142"/>
      <c r="F145" s="142"/>
      <c r="G145" s="142"/>
      <c r="H145" s="48"/>
      <c r="I145" s="49"/>
      <c r="J145" s="49"/>
      <c r="K145" s="49"/>
      <c r="L145" s="50"/>
      <c r="M145" s="49"/>
      <c r="N145" s="50"/>
      <c r="O145" s="49"/>
      <c r="P145" s="22">
        <f>P147+P149</f>
        <v>45638.369370000008</v>
      </c>
    </row>
    <row r="146" spans="1:16" s="35" customFormat="1" ht="15" x14ac:dyDescent="0.25">
      <c r="A146" s="47"/>
      <c r="B146" s="31"/>
      <c r="C146" s="142" t="s">
        <v>32</v>
      </c>
      <c r="D146" s="142"/>
      <c r="E146" s="142"/>
      <c r="F146" s="142"/>
      <c r="G146" s="142"/>
      <c r="H146" s="48" t="s">
        <v>33</v>
      </c>
      <c r="I146" s="49"/>
      <c r="J146" s="49"/>
      <c r="K146" s="53">
        <f>K148</f>
        <v>34.650000000000006</v>
      </c>
      <c r="L146" s="50"/>
      <c r="M146" s="49"/>
      <c r="N146" s="51"/>
      <c r="O146" s="49"/>
      <c r="P146" s="22">
        <f>P148</f>
        <v>11216.898000000003</v>
      </c>
    </row>
    <row r="147" spans="1:16" s="35" customFormat="1" ht="15" x14ac:dyDescent="0.25">
      <c r="A147" s="47"/>
      <c r="B147" s="31" t="s">
        <v>116</v>
      </c>
      <c r="C147" s="142" t="s">
        <v>117</v>
      </c>
      <c r="D147" s="142"/>
      <c r="E147" s="142"/>
      <c r="F147" s="142"/>
      <c r="G147" s="142"/>
      <c r="H147" s="48" t="s">
        <v>36</v>
      </c>
      <c r="I147" s="53">
        <v>7.0000000000000007E-2</v>
      </c>
      <c r="J147" s="49"/>
      <c r="K147" s="53">
        <f>I147*K142</f>
        <v>34.650000000000006</v>
      </c>
      <c r="L147" s="51">
        <v>1095.97</v>
      </c>
      <c r="M147" s="49">
        <v>1.1399999999999999</v>
      </c>
      <c r="N147" s="51">
        <f>L147*M147</f>
        <v>1249.4058</v>
      </c>
      <c r="O147" s="49"/>
      <c r="P147" s="22">
        <f>K147*N147</f>
        <v>43291.910970000004</v>
      </c>
    </row>
    <row r="148" spans="1:16" s="35" customFormat="1" ht="15" x14ac:dyDescent="0.25">
      <c r="A148" s="47"/>
      <c r="B148" s="31" t="s">
        <v>118</v>
      </c>
      <c r="C148" s="142" t="s">
        <v>119</v>
      </c>
      <c r="D148" s="142"/>
      <c r="E148" s="142"/>
      <c r="F148" s="142"/>
      <c r="G148" s="142"/>
      <c r="H148" s="48" t="s">
        <v>33</v>
      </c>
      <c r="I148" s="53">
        <v>7.0000000000000007E-2</v>
      </c>
      <c r="J148" s="49"/>
      <c r="K148" s="53">
        <f>I148*K142</f>
        <v>34.650000000000006</v>
      </c>
      <c r="L148" s="50"/>
      <c r="M148" s="49"/>
      <c r="N148" s="51">
        <v>323.72000000000003</v>
      </c>
      <c r="O148" s="49"/>
      <c r="P148" s="22">
        <f>K148*N148</f>
        <v>11216.898000000003</v>
      </c>
    </row>
    <row r="149" spans="1:16" s="35" customFormat="1" ht="15" x14ac:dyDescent="0.25">
      <c r="A149" s="47"/>
      <c r="B149" s="31" t="s">
        <v>120</v>
      </c>
      <c r="C149" s="142" t="s">
        <v>121</v>
      </c>
      <c r="D149" s="142"/>
      <c r="E149" s="142"/>
      <c r="F149" s="142"/>
      <c r="G149" s="142"/>
      <c r="H149" s="48" t="s">
        <v>36</v>
      </c>
      <c r="I149" s="52">
        <v>0.4</v>
      </c>
      <c r="J149" s="49"/>
      <c r="K149" s="56">
        <f>I149*K142</f>
        <v>198</v>
      </c>
      <c r="L149" s="60">
        <v>13.78</v>
      </c>
      <c r="M149" s="53">
        <v>0.86</v>
      </c>
      <c r="N149" s="51">
        <f>L149*M149</f>
        <v>11.8508</v>
      </c>
      <c r="O149" s="49"/>
      <c r="P149" s="22">
        <f>K149*N149</f>
        <v>2346.4584</v>
      </c>
    </row>
    <row r="150" spans="1:16" s="35" customFormat="1" ht="15" x14ac:dyDescent="0.25">
      <c r="A150" s="47"/>
      <c r="B150" s="31" t="s">
        <v>63</v>
      </c>
      <c r="C150" s="142" t="s">
        <v>71</v>
      </c>
      <c r="D150" s="142"/>
      <c r="E150" s="142"/>
      <c r="F150" s="142"/>
      <c r="G150" s="142"/>
      <c r="H150" s="48"/>
      <c r="I150" s="49"/>
      <c r="J150" s="49"/>
      <c r="K150" s="49"/>
      <c r="L150" s="50"/>
      <c r="M150" s="49"/>
      <c r="N150" s="50"/>
      <c r="O150" s="49"/>
      <c r="P150" s="22">
        <f>P151+P152</f>
        <v>3181.761</v>
      </c>
    </row>
    <row r="151" spans="1:16" s="35" customFormat="1" ht="15" x14ac:dyDescent="0.25">
      <c r="A151" s="47"/>
      <c r="B151" s="31" t="s">
        <v>106</v>
      </c>
      <c r="C151" s="142" t="s">
        <v>107</v>
      </c>
      <c r="D151" s="142"/>
      <c r="E151" s="142"/>
      <c r="F151" s="142"/>
      <c r="G151" s="142"/>
      <c r="H151" s="48" t="s">
        <v>74</v>
      </c>
      <c r="I151" s="53">
        <v>0.15</v>
      </c>
      <c r="J151" s="49"/>
      <c r="K151" s="53">
        <f>I151*K142</f>
        <v>74.25</v>
      </c>
      <c r="L151" s="60">
        <v>35.71</v>
      </c>
      <c r="M151" s="52">
        <v>1.2</v>
      </c>
      <c r="N151" s="51">
        <f>L151*M151</f>
        <v>42.851999999999997</v>
      </c>
      <c r="O151" s="49"/>
      <c r="P151" s="22">
        <f>K151*N151</f>
        <v>3181.761</v>
      </c>
    </row>
    <row r="152" spans="1:16" s="35" customFormat="1" ht="15" x14ac:dyDescent="0.25">
      <c r="A152" s="99"/>
      <c r="B152" s="100" t="s">
        <v>122</v>
      </c>
      <c r="C152" s="153" t="s">
        <v>123</v>
      </c>
      <c r="D152" s="153"/>
      <c r="E152" s="153"/>
      <c r="F152" s="153"/>
      <c r="G152" s="153"/>
      <c r="H152" s="101" t="s">
        <v>74</v>
      </c>
      <c r="I152" s="102">
        <v>1.1499999999999999</v>
      </c>
      <c r="J152" s="103"/>
      <c r="K152" s="102">
        <f>I152*K142</f>
        <v>569.25</v>
      </c>
      <c r="L152" s="60"/>
      <c r="M152" s="49"/>
      <c r="N152" s="104"/>
      <c r="O152" s="103"/>
      <c r="P152" s="105"/>
    </row>
    <row r="153" spans="1:16" s="35" customFormat="1" ht="15" x14ac:dyDescent="0.25">
      <c r="A153" s="47"/>
      <c r="B153" s="31"/>
      <c r="C153" s="143" t="s">
        <v>39</v>
      </c>
      <c r="D153" s="143"/>
      <c r="E153" s="143"/>
      <c r="F153" s="143"/>
      <c r="G153" s="143"/>
      <c r="H153" s="42"/>
      <c r="I153" s="43"/>
      <c r="J153" s="43"/>
      <c r="K153" s="43"/>
      <c r="L153" s="45"/>
      <c r="M153" s="43"/>
      <c r="N153" s="54"/>
      <c r="O153" s="43"/>
      <c r="P153" s="23">
        <f>P143+P145+P146+P150</f>
        <v>158210.62587000002</v>
      </c>
    </row>
    <row r="154" spans="1:16" s="35" customFormat="1" ht="27" customHeight="1" x14ac:dyDescent="0.25">
      <c r="A154" s="55" t="s">
        <v>452</v>
      </c>
      <c r="B154" s="31" t="s">
        <v>72</v>
      </c>
      <c r="C154" s="142" t="s">
        <v>73</v>
      </c>
      <c r="D154" s="142"/>
      <c r="E154" s="142"/>
      <c r="F154" s="142"/>
      <c r="G154" s="142"/>
      <c r="H154" s="48" t="s">
        <v>74</v>
      </c>
      <c r="I154" s="49">
        <v>1.1499999999999999</v>
      </c>
      <c r="J154" s="49"/>
      <c r="K154" s="53">
        <f>I154*K142</f>
        <v>569.25</v>
      </c>
      <c r="L154" s="51"/>
      <c r="M154" s="49"/>
      <c r="N154" s="51">
        <v>1135.9100000000001</v>
      </c>
      <c r="O154" s="49"/>
      <c r="P154" s="22">
        <f>K154*N154</f>
        <v>646616.76750000007</v>
      </c>
    </row>
    <row r="155" spans="1:16" s="35" customFormat="1" ht="64.5" customHeight="1" x14ac:dyDescent="0.25">
      <c r="A155" s="55" t="s">
        <v>473</v>
      </c>
      <c r="B155" s="31" t="s">
        <v>416</v>
      </c>
      <c r="C155" s="142" t="s">
        <v>84</v>
      </c>
      <c r="D155" s="142"/>
      <c r="E155" s="142"/>
      <c r="F155" s="142"/>
      <c r="G155" s="142"/>
      <c r="H155" s="48" t="s">
        <v>85</v>
      </c>
      <c r="I155" s="49"/>
      <c r="J155" s="49"/>
      <c r="K155" s="61">
        <v>-938.8931</v>
      </c>
      <c r="L155" s="50"/>
      <c r="M155" s="49"/>
      <c r="N155" s="51">
        <v>208.38</v>
      </c>
      <c r="O155" s="49"/>
      <c r="P155" s="22">
        <f>K155*N155</f>
        <v>-195646.54417800001</v>
      </c>
    </row>
    <row r="156" spans="1:16" s="35" customFormat="1" ht="64.5" customHeight="1" x14ac:dyDescent="0.25">
      <c r="A156" s="55" t="s">
        <v>474</v>
      </c>
      <c r="B156" s="31" t="s">
        <v>417</v>
      </c>
      <c r="C156" s="142" t="s">
        <v>130</v>
      </c>
      <c r="D156" s="142"/>
      <c r="E156" s="142"/>
      <c r="F156" s="142"/>
      <c r="G156" s="142"/>
      <c r="H156" s="48" t="s">
        <v>85</v>
      </c>
      <c r="I156" s="49"/>
      <c r="J156" s="49"/>
      <c r="K156" s="61">
        <v>938.8931</v>
      </c>
      <c r="L156" s="50"/>
      <c r="M156" s="49"/>
      <c r="N156" s="51">
        <v>368.49</v>
      </c>
      <c r="O156" s="49"/>
      <c r="P156" s="22">
        <f>K156*N156</f>
        <v>345972.71841899998</v>
      </c>
    </row>
    <row r="157" spans="1:16" s="35" customFormat="1" ht="15" x14ac:dyDescent="0.25">
      <c r="A157" s="55"/>
      <c r="B157" s="31"/>
      <c r="C157" s="142" t="s">
        <v>40</v>
      </c>
      <c r="D157" s="142"/>
      <c r="E157" s="142"/>
      <c r="F157" s="142"/>
      <c r="G157" s="142"/>
      <c r="H157" s="48"/>
      <c r="I157" s="49"/>
      <c r="J157" s="49"/>
      <c r="K157" s="49"/>
      <c r="L157" s="50"/>
      <c r="M157" s="49"/>
      <c r="N157" s="50"/>
      <c r="O157" s="49"/>
      <c r="P157" s="22">
        <f>P143+P146</f>
        <v>109390.4955</v>
      </c>
    </row>
    <row r="158" spans="1:16" s="35" customFormat="1" ht="15" x14ac:dyDescent="0.25">
      <c r="A158" s="55"/>
      <c r="B158" s="31" t="s">
        <v>124</v>
      </c>
      <c r="C158" s="142" t="s">
        <v>125</v>
      </c>
      <c r="D158" s="142"/>
      <c r="E158" s="142"/>
      <c r="F158" s="142"/>
      <c r="G158" s="142"/>
      <c r="H158" s="48" t="s">
        <v>43</v>
      </c>
      <c r="I158" s="56">
        <v>110</v>
      </c>
      <c r="J158" s="49"/>
      <c r="K158" s="56">
        <v>110</v>
      </c>
      <c r="L158" s="50"/>
      <c r="M158" s="49"/>
      <c r="N158" s="50"/>
      <c r="O158" s="49"/>
      <c r="P158" s="22">
        <f>K158*P157/100</f>
        <v>120329.54505000002</v>
      </c>
    </row>
    <row r="159" spans="1:16" s="35" customFormat="1" ht="15" x14ac:dyDescent="0.25">
      <c r="A159" s="55"/>
      <c r="B159" s="31" t="s">
        <v>126</v>
      </c>
      <c r="C159" s="142" t="s">
        <v>127</v>
      </c>
      <c r="D159" s="142"/>
      <c r="E159" s="142"/>
      <c r="F159" s="142"/>
      <c r="G159" s="142"/>
      <c r="H159" s="48" t="s">
        <v>43</v>
      </c>
      <c r="I159" s="56">
        <v>69</v>
      </c>
      <c r="J159" s="49"/>
      <c r="K159" s="56">
        <v>69</v>
      </c>
      <c r="L159" s="50"/>
      <c r="M159" s="49"/>
      <c r="N159" s="50"/>
      <c r="O159" s="49"/>
      <c r="P159" s="22">
        <f>K159*P157/100</f>
        <v>75479.441894999996</v>
      </c>
    </row>
    <row r="160" spans="1:16" s="35" customFormat="1" ht="15" x14ac:dyDescent="0.25">
      <c r="A160" s="57"/>
      <c r="B160" s="122"/>
      <c r="C160" s="143" t="s">
        <v>46</v>
      </c>
      <c r="D160" s="143"/>
      <c r="E160" s="143"/>
      <c r="F160" s="143"/>
      <c r="G160" s="143"/>
      <c r="H160" s="42"/>
      <c r="I160" s="43"/>
      <c r="J160" s="43"/>
      <c r="K160" s="43"/>
      <c r="L160" s="45"/>
      <c r="M160" s="43"/>
      <c r="N160" s="66">
        <f>P160/I142</f>
        <v>2325.1768778909091</v>
      </c>
      <c r="O160" s="43"/>
      <c r="P160" s="23">
        <f>P153+P154+P155+P156+P158+P159</f>
        <v>1150962.554556</v>
      </c>
    </row>
    <row r="161" spans="1:16" s="35" customFormat="1" ht="29.25" customHeight="1" x14ac:dyDescent="0.25">
      <c r="A161" s="41" t="s">
        <v>128</v>
      </c>
      <c r="B161" s="123" t="s">
        <v>132</v>
      </c>
      <c r="C161" s="150" t="s">
        <v>133</v>
      </c>
      <c r="D161" s="150"/>
      <c r="E161" s="150"/>
      <c r="F161" s="150"/>
      <c r="G161" s="150"/>
      <c r="H161" s="42" t="s">
        <v>134</v>
      </c>
      <c r="I161" s="43">
        <v>0.74</v>
      </c>
      <c r="J161" s="43"/>
      <c r="K161" s="44">
        <v>0.74</v>
      </c>
      <c r="L161" s="45"/>
      <c r="M161" s="43"/>
      <c r="N161" s="45"/>
      <c r="O161" s="43"/>
      <c r="P161" s="46"/>
    </row>
    <row r="162" spans="1:16" s="35" customFormat="1" ht="15" x14ac:dyDescent="0.25">
      <c r="A162" s="47"/>
      <c r="B162" s="31" t="s">
        <v>26</v>
      </c>
      <c r="C162" s="142" t="s">
        <v>51</v>
      </c>
      <c r="D162" s="142"/>
      <c r="E162" s="142"/>
      <c r="F162" s="142"/>
      <c r="G162" s="142"/>
      <c r="H162" s="48" t="s">
        <v>33</v>
      </c>
      <c r="I162" s="49"/>
      <c r="J162" s="49"/>
      <c r="K162" s="30">
        <f>K163</f>
        <v>20.497999999999998</v>
      </c>
      <c r="L162" s="50"/>
      <c r="M162" s="49"/>
      <c r="N162" s="51"/>
      <c r="O162" s="49"/>
      <c r="P162" s="22">
        <f>P163</f>
        <v>4782.7983399999994</v>
      </c>
    </row>
    <row r="163" spans="1:16" s="35" customFormat="1" ht="15" x14ac:dyDescent="0.25">
      <c r="A163" s="47"/>
      <c r="B163" s="31" t="s">
        <v>114</v>
      </c>
      <c r="C163" s="142" t="s">
        <v>115</v>
      </c>
      <c r="D163" s="142"/>
      <c r="E163" s="142"/>
      <c r="F163" s="142"/>
      <c r="G163" s="142"/>
      <c r="H163" s="48" t="s">
        <v>33</v>
      </c>
      <c r="I163" s="52">
        <v>27.7</v>
      </c>
      <c r="J163" s="49"/>
      <c r="K163" s="30">
        <f>I163*K161</f>
        <v>20.497999999999998</v>
      </c>
      <c r="L163" s="60"/>
      <c r="M163" s="49"/>
      <c r="N163" s="51">
        <v>233.33</v>
      </c>
      <c r="O163" s="49"/>
      <c r="P163" s="22">
        <f>K163*N163</f>
        <v>4782.7983399999994</v>
      </c>
    </row>
    <row r="164" spans="1:16" s="35" customFormat="1" ht="15" x14ac:dyDescent="0.25">
      <c r="A164" s="47"/>
      <c r="B164" s="31" t="s">
        <v>30</v>
      </c>
      <c r="C164" s="142" t="s">
        <v>31</v>
      </c>
      <c r="D164" s="142"/>
      <c r="E164" s="142"/>
      <c r="F164" s="142"/>
      <c r="G164" s="142"/>
      <c r="H164" s="48"/>
      <c r="I164" s="49"/>
      <c r="J164" s="49"/>
      <c r="K164" s="49"/>
      <c r="L164" s="50"/>
      <c r="M164" s="49"/>
      <c r="N164" s="50"/>
      <c r="O164" s="49"/>
      <c r="P164" s="22">
        <f>P166+P168+P170</f>
        <v>3754.3415714400007</v>
      </c>
    </row>
    <row r="165" spans="1:16" s="35" customFormat="1" ht="15" x14ac:dyDescent="0.25">
      <c r="A165" s="47"/>
      <c r="B165" s="31"/>
      <c r="C165" s="142" t="s">
        <v>32</v>
      </c>
      <c r="D165" s="142"/>
      <c r="E165" s="142"/>
      <c r="F165" s="142"/>
      <c r="G165" s="142"/>
      <c r="H165" s="48" t="s">
        <v>33</v>
      </c>
      <c r="I165" s="49"/>
      <c r="J165" s="49"/>
      <c r="K165" s="61">
        <f>K167+K169+K171</f>
        <v>2.8416000000000001</v>
      </c>
      <c r="L165" s="50"/>
      <c r="M165" s="49"/>
      <c r="N165" s="51"/>
      <c r="O165" s="49"/>
      <c r="P165" s="22">
        <f>P167+P169+P171</f>
        <v>1053.737208</v>
      </c>
    </row>
    <row r="166" spans="1:16" s="35" customFormat="1" ht="15" x14ac:dyDescent="0.25">
      <c r="A166" s="47"/>
      <c r="B166" s="31" t="s">
        <v>69</v>
      </c>
      <c r="C166" s="142" t="s">
        <v>70</v>
      </c>
      <c r="D166" s="142"/>
      <c r="E166" s="142"/>
      <c r="F166" s="142"/>
      <c r="G166" s="142"/>
      <c r="H166" s="48" t="s">
        <v>36</v>
      </c>
      <c r="I166" s="53">
        <v>2.52</v>
      </c>
      <c r="J166" s="49"/>
      <c r="K166" s="61">
        <f>I166*K161</f>
        <v>1.8648</v>
      </c>
      <c r="L166" s="60"/>
      <c r="M166" s="49"/>
      <c r="N166" s="51">
        <v>1047.17</v>
      </c>
      <c r="O166" s="49"/>
      <c r="P166" s="22">
        <f t="shared" ref="P166:P171" si="0">K166*N166</f>
        <v>1952.7626160000002</v>
      </c>
    </row>
    <row r="167" spans="1:16" s="35" customFormat="1" ht="15" x14ac:dyDescent="0.25">
      <c r="A167" s="47"/>
      <c r="B167" s="31" t="s">
        <v>37</v>
      </c>
      <c r="C167" s="142" t="s">
        <v>38</v>
      </c>
      <c r="D167" s="142"/>
      <c r="E167" s="142"/>
      <c r="F167" s="142"/>
      <c r="G167" s="142"/>
      <c r="H167" s="48" t="s">
        <v>33</v>
      </c>
      <c r="I167" s="53">
        <v>2.52</v>
      </c>
      <c r="J167" s="49"/>
      <c r="K167" s="61">
        <f>I167*K161</f>
        <v>1.8648</v>
      </c>
      <c r="L167" s="50"/>
      <c r="M167" s="49"/>
      <c r="N167" s="51">
        <v>378.38</v>
      </c>
      <c r="O167" s="49"/>
      <c r="P167" s="22">
        <f t="shared" si="0"/>
        <v>705.603024</v>
      </c>
    </row>
    <row r="168" spans="1:16" s="35" customFormat="1" ht="15" x14ac:dyDescent="0.25">
      <c r="A168" s="47"/>
      <c r="B168" s="31" t="s">
        <v>135</v>
      </c>
      <c r="C168" s="142" t="s">
        <v>136</v>
      </c>
      <c r="D168" s="142"/>
      <c r="E168" s="142"/>
      <c r="F168" s="142"/>
      <c r="G168" s="142"/>
      <c r="H168" s="48" t="s">
        <v>36</v>
      </c>
      <c r="I168" s="53">
        <v>1.02</v>
      </c>
      <c r="J168" s="49"/>
      <c r="K168" s="61">
        <f>I168*K161</f>
        <v>0.75480000000000003</v>
      </c>
      <c r="L168" s="51">
        <v>2190.2600000000002</v>
      </c>
      <c r="M168" s="53">
        <v>1.03</v>
      </c>
      <c r="N168" s="51">
        <f>L168*M168</f>
        <v>2255.9678000000004</v>
      </c>
      <c r="O168" s="49"/>
      <c r="P168" s="22">
        <f t="shared" si="0"/>
        <v>1702.8044954400004</v>
      </c>
    </row>
    <row r="169" spans="1:16" s="35" customFormat="1" ht="15" x14ac:dyDescent="0.25">
      <c r="A169" s="47"/>
      <c r="B169" s="31" t="s">
        <v>37</v>
      </c>
      <c r="C169" s="142" t="s">
        <v>38</v>
      </c>
      <c r="D169" s="142"/>
      <c r="E169" s="142"/>
      <c r="F169" s="142"/>
      <c r="G169" s="142"/>
      <c r="H169" s="48" t="s">
        <v>33</v>
      </c>
      <c r="I169" s="53">
        <v>1.02</v>
      </c>
      <c r="J169" s="49"/>
      <c r="K169" s="61">
        <f>I169*K161</f>
        <v>0.75480000000000003</v>
      </c>
      <c r="L169" s="50"/>
      <c r="M169" s="49"/>
      <c r="N169" s="51">
        <v>378.38</v>
      </c>
      <c r="O169" s="49"/>
      <c r="P169" s="22">
        <f t="shared" si="0"/>
        <v>285.601224</v>
      </c>
    </row>
    <row r="170" spans="1:16" s="35" customFormat="1" ht="15" x14ac:dyDescent="0.25">
      <c r="A170" s="47"/>
      <c r="B170" s="31" t="s">
        <v>137</v>
      </c>
      <c r="C170" s="142" t="s">
        <v>138</v>
      </c>
      <c r="D170" s="142"/>
      <c r="E170" s="142"/>
      <c r="F170" s="142"/>
      <c r="G170" s="142"/>
      <c r="H170" s="48" t="s">
        <v>36</v>
      </c>
      <c r="I170" s="52">
        <v>0.3</v>
      </c>
      <c r="J170" s="49"/>
      <c r="K170" s="30">
        <f>I170*K161</f>
        <v>0.222</v>
      </c>
      <c r="L170" s="60"/>
      <c r="M170" s="49"/>
      <c r="N170" s="51">
        <v>444.93</v>
      </c>
      <c r="O170" s="49"/>
      <c r="P170" s="22">
        <f t="shared" si="0"/>
        <v>98.774460000000005</v>
      </c>
    </row>
    <row r="171" spans="1:16" s="35" customFormat="1" ht="15" x14ac:dyDescent="0.25">
      <c r="A171" s="47"/>
      <c r="B171" s="31" t="s">
        <v>97</v>
      </c>
      <c r="C171" s="142" t="s">
        <v>98</v>
      </c>
      <c r="D171" s="142"/>
      <c r="E171" s="142"/>
      <c r="F171" s="142"/>
      <c r="G171" s="142"/>
      <c r="H171" s="48" t="s">
        <v>33</v>
      </c>
      <c r="I171" s="52">
        <v>0.3</v>
      </c>
      <c r="J171" s="49"/>
      <c r="K171" s="30">
        <f>I171*K161</f>
        <v>0.222</v>
      </c>
      <c r="L171" s="50"/>
      <c r="M171" s="49"/>
      <c r="N171" s="51">
        <v>281.68</v>
      </c>
      <c r="O171" s="49"/>
      <c r="P171" s="22">
        <f t="shared" si="0"/>
        <v>62.532960000000003</v>
      </c>
    </row>
    <row r="172" spans="1:16" s="35" customFormat="1" ht="15" x14ac:dyDescent="0.25">
      <c r="A172" s="47"/>
      <c r="B172" s="31" t="s">
        <v>63</v>
      </c>
      <c r="C172" s="142" t="s">
        <v>71</v>
      </c>
      <c r="D172" s="142"/>
      <c r="E172" s="142"/>
      <c r="F172" s="142"/>
      <c r="G172" s="142"/>
      <c r="H172" s="48"/>
      <c r="I172" s="49"/>
      <c r="J172" s="49"/>
      <c r="K172" s="49"/>
      <c r="L172" s="50"/>
      <c r="M172" s="49"/>
      <c r="N172" s="50"/>
      <c r="O172" s="49"/>
      <c r="P172" s="25">
        <f>P173+P174</f>
        <v>3.6566353428799996</v>
      </c>
    </row>
    <row r="173" spans="1:16" s="35" customFormat="1" ht="30.75" customHeight="1" x14ac:dyDescent="0.25">
      <c r="A173" s="47"/>
      <c r="B173" s="31" t="s">
        <v>139</v>
      </c>
      <c r="C173" s="142" t="s">
        <v>140</v>
      </c>
      <c r="D173" s="142"/>
      <c r="E173" s="142"/>
      <c r="F173" s="142"/>
      <c r="G173" s="142"/>
      <c r="H173" s="48" t="s">
        <v>141</v>
      </c>
      <c r="I173" s="56"/>
      <c r="J173" s="49"/>
      <c r="K173" s="56"/>
      <c r="L173" s="60"/>
      <c r="M173" s="53"/>
      <c r="N173" s="51"/>
      <c r="O173" s="49"/>
      <c r="P173" s="22"/>
    </row>
    <row r="174" spans="1:16" s="35" customFormat="1" ht="15" x14ac:dyDescent="0.25">
      <c r="A174" s="47"/>
      <c r="B174" s="31" t="s">
        <v>142</v>
      </c>
      <c r="C174" s="142" t="s">
        <v>143</v>
      </c>
      <c r="D174" s="142"/>
      <c r="E174" s="142"/>
      <c r="F174" s="142"/>
      <c r="G174" s="142"/>
      <c r="H174" s="48" t="s">
        <v>85</v>
      </c>
      <c r="I174" s="68">
        <v>1.2999999999999999E-4</v>
      </c>
      <c r="J174" s="49"/>
      <c r="K174" s="81">
        <f>I174*K161</f>
        <v>9.6199999999999994E-5</v>
      </c>
      <c r="L174" s="51">
        <v>55898.18</v>
      </c>
      <c r="M174" s="53">
        <v>0.68</v>
      </c>
      <c r="N174" s="51">
        <f>L174*M174</f>
        <v>38010.7624</v>
      </c>
      <c r="O174" s="49"/>
      <c r="P174" s="22">
        <f>K174*N174</f>
        <v>3.6566353428799996</v>
      </c>
    </row>
    <row r="175" spans="1:16" s="35" customFormat="1" ht="15" x14ac:dyDescent="0.25">
      <c r="A175" s="47"/>
      <c r="B175" s="31"/>
      <c r="C175" s="143" t="s">
        <v>39</v>
      </c>
      <c r="D175" s="143"/>
      <c r="E175" s="143"/>
      <c r="F175" s="143"/>
      <c r="G175" s="143"/>
      <c r="H175" s="42"/>
      <c r="I175" s="43"/>
      <c r="J175" s="43"/>
      <c r="K175" s="43"/>
      <c r="L175" s="45"/>
      <c r="M175" s="43"/>
      <c r="N175" s="54"/>
      <c r="O175" s="43"/>
      <c r="P175" s="23">
        <f>P162+P164+P165+P172</f>
        <v>9594.5337547828822</v>
      </c>
    </row>
    <row r="176" spans="1:16" s="35" customFormat="1" ht="31.5" customHeight="1" x14ac:dyDescent="0.25">
      <c r="A176" s="55" t="s">
        <v>129</v>
      </c>
      <c r="B176" s="31" t="s">
        <v>418</v>
      </c>
      <c r="C176" s="142" t="s">
        <v>149</v>
      </c>
      <c r="D176" s="142"/>
      <c r="E176" s="142"/>
      <c r="F176" s="142"/>
      <c r="G176" s="142"/>
      <c r="H176" s="48" t="s">
        <v>141</v>
      </c>
      <c r="I176" s="49"/>
      <c r="J176" s="49"/>
      <c r="K176" s="56">
        <v>814</v>
      </c>
      <c r="L176" s="60"/>
      <c r="M176" s="49"/>
      <c r="N176" s="51">
        <v>43.95</v>
      </c>
      <c r="O176" s="49"/>
      <c r="P176" s="22">
        <f>K176*N176</f>
        <v>35775.300000000003</v>
      </c>
    </row>
    <row r="177" spans="1:16" s="35" customFormat="1" ht="60" customHeight="1" x14ac:dyDescent="0.25">
      <c r="A177" s="55" t="s">
        <v>475</v>
      </c>
      <c r="B177" s="31" t="s">
        <v>419</v>
      </c>
      <c r="C177" s="142" t="s">
        <v>151</v>
      </c>
      <c r="D177" s="142"/>
      <c r="E177" s="142"/>
      <c r="F177" s="142"/>
      <c r="G177" s="142"/>
      <c r="H177" s="48" t="s">
        <v>85</v>
      </c>
      <c r="I177" s="49"/>
      <c r="J177" s="49"/>
      <c r="K177" s="61">
        <v>-0.30359999999999998</v>
      </c>
      <c r="L177" s="50"/>
      <c r="M177" s="49"/>
      <c r="N177" s="51">
        <v>334.11</v>
      </c>
      <c r="O177" s="49"/>
      <c r="P177" s="22">
        <f>K177*N177</f>
        <v>-101.435796</v>
      </c>
    </row>
    <row r="178" spans="1:16" s="35" customFormat="1" ht="60" customHeight="1" x14ac:dyDescent="0.25">
      <c r="A178" s="55" t="s">
        <v>476</v>
      </c>
      <c r="B178" s="31" t="s">
        <v>420</v>
      </c>
      <c r="C178" s="142" t="s">
        <v>153</v>
      </c>
      <c r="D178" s="142"/>
      <c r="E178" s="142"/>
      <c r="F178" s="142"/>
      <c r="G178" s="142"/>
      <c r="H178" s="48" t="s">
        <v>85</v>
      </c>
      <c r="I178" s="49"/>
      <c r="J178" s="49"/>
      <c r="K178" s="61">
        <v>0.30359999999999998</v>
      </c>
      <c r="L178" s="50"/>
      <c r="M178" s="49"/>
      <c r="N178" s="51">
        <v>646.89</v>
      </c>
      <c r="O178" s="49"/>
      <c r="P178" s="22">
        <f>K178*N178</f>
        <v>196.39580399999997</v>
      </c>
    </row>
    <row r="179" spans="1:16" s="35" customFormat="1" ht="15" x14ac:dyDescent="0.25">
      <c r="A179" s="55"/>
      <c r="B179" s="31"/>
      <c r="C179" s="142" t="s">
        <v>40</v>
      </c>
      <c r="D179" s="142"/>
      <c r="E179" s="142"/>
      <c r="F179" s="142"/>
      <c r="G179" s="142"/>
      <c r="H179" s="48"/>
      <c r="I179" s="49"/>
      <c r="J179" s="49"/>
      <c r="K179" s="49"/>
      <c r="L179" s="50"/>
      <c r="M179" s="49"/>
      <c r="N179" s="50"/>
      <c r="O179" s="49"/>
      <c r="P179" s="22">
        <f>P162+P165</f>
        <v>5836.5355479999998</v>
      </c>
    </row>
    <row r="180" spans="1:16" s="35" customFormat="1" ht="15" x14ac:dyDescent="0.25">
      <c r="A180" s="55"/>
      <c r="B180" s="31" t="s">
        <v>144</v>
      </c>
      <c r="C180" s="142" t="s">
        <v>145</v>
      </c>
      <c r="D180" s="142"/>
      <c r="E180" s="142"/>
      <c r="F180" s="142"/>
      <c r="G180" s="142"/>
      <c r="H180" s="48" t="s">
        <v>43</v>
      </c>
      <c r="I180" s="56">
        <v>147</v>
      </c>
      <c r="J180" s="49"/>
      <c r="K180" s="56">
        <v>147</v>
      </c>
      <c r="L180" s="50"/>
      <c r="M180" s="49"/>
      <c r="N180" s="50"/>
      <c r="O180" s="49"/>
      <c r="P180" s="22">
        <f>K180*P179/100</f>
        <v>8579.7072555600007</v>
      </c>
    </row>
    <row r="181" spans="1:16" s="35" customFormat="1" ht="15" x14ac:dyDescent="0.25">
      <c r="A181" s="55"/>
      <c r="B181" s="31" t="s">
        <v>146</v>
      </c>
      <c r="C181" s="142" t="s">
        <v>147</v>
      </c>
      <c r="D181" s="142"/>
      <c r="E181" s="142"/>
      <c r="F181" s="142"/>
      <c r="G181" s="142"/>
      <c r="H181" s="48" t="s">
        <v>43</v>
      </c>
      <c r="I181" s="56">
        <v>134</v>
      </c>
      <c r="J181" s="49"/>
      <c r="K181" s="56">
        <v>134</v>
      </c>
      <c r="L181" s="50"/>
      <c r="M181" s="49"/>
      <c r="N181" s="50"/>
      <c r="O181" s="49"/>
      <c r="P181" s="22">
        <f>K181*P179/100</f>
        <v>7820.9576343199997</v>
      </c>
    </row>
    <row r="182" spans="1:16" s="35" customFormat="1" ht="15" x14ac:dyDescent="0.25">
      <c r="A182" s="57"/>
      <c r="B182" s="122"/>
      <c r="C182" s="143" t="s">
        <v>46</v>
      </c>
      <c r="D182" s="143"/>
      <c r="E182" s="143"/>
      <c r="F182" s="143"/>
      <c r="G182" s="143"/>
      <c r="H182" s="42"/>
      <c r="I182" s="43"/>
      <c r="J182" s="43"/>
      <c r="K182" s="43"/>
      <c r="L182" s="45"/>
      <c r="M182" s="43"/>
      <c r="N182" s="58">
        <f>P182/I161</f>
        <v>83601.971152247148</v>
      </c>
      <c r="O182" s="43"/>
      <c r="P182" s="23">
        <f>P175+P176+P177+P178+P180+P181</f>
        <v>61865.458652662892</v>
      </c>
    </row>
    <row r="183" spans="1:16" s="35" customFormat="1" ht="15" x14ac:dyDescent="0.25">
      <c r="A183" s="41" t="s">
        <v>131</v>
      </c>
      <c r="B183" s="123" t="s">
        <v>155</v>
      </c>
      <c r="C183" s="150" t="s">
        <v>156</v>
      </c>
      <c r="D183" s="150"/>
      <c r="E183" s="150"/>
      <c r="F183" s="150"/>
      <c r="G183" s="150"/>
      <c r="H183" s="42" t="s">
        <v>49</v>
      </c>
      <c r="I183" s="43">
        <v>0.16800000000000001</v>
      </c>
      <c r="J183" s="43"/>
      <c r="K183" s="67">
        <v>0.16800000000000001</v>
      </c>
      <c r="L183" s="45"/>
      <c r="M183" s="43"/>
      <c r="N183" s="45"/>
      <c r="O183" s="43"/>
      <c r="P183" s="46"/>
    </row>
    <row r="184" spans="1:16" s="35" customFormat="1" ht="15" x14ac:dyDescent="0.25">
      <c r="A184" s="47"/>
      <c r="B184" s="31" t="s">
        <v>26</v>
      </c>
      <c r="C184" s="142" t="s">
        <v>51</v>
      </c>
      <c r="D184" s="142"/>
      <c r="E184" s="142"/>
      <c r="F184" s="142"/>
      <c r="G184" s="142"/>
      <c r="H184" s="48" t="s">
        <v>33</v>
      </c>
      <c r="I184" s="49"/>
      <c r="J184" s="49"/>
      <c r="K184" s="53">
        <f>K185</f>
        <v>22.68</v>
      </c>
      <c r="L184" s="50"/>
      <c r="M184" s="49"/>
      <c r="N184" s="51"/>
      <c r="O184" s="49"/>
      <c r="P184" s="22">
        <f>P185</f>
        <v>5196.6683999999996</v>
      </c>
    </row>
    <row r="185" spans="1:16" s="35" customFormat="1" ht="15" x14ac:dyDescent="0.25">
      <c r="A185" s="47"/>
      <c r="B185" s="31" t="s">
        <v>52</v>
      </c>
      <c r="C185" s="142" t="s">
        <v>53</v>
      </c>
      <c r="D185" s="142"/>
      <c r="E185" s="142"/>
      <c r="F185" s="142"/>
      <c r="G185" s="142"/>
      <c r="H185" s="48" t="s">
        <v>33</v>
      </c>
      <c r="I185" s="56">
        <v>135</v>
      </c>
      <c r="J185" s="49"/>
      <c r="K185" s="53">
        <v>22.68</v>
      </c>
      <c r="L185" s="60"/>
      <c r="M185" s="49"/>
      <c r="N185" s="51">
        <v>229.13</v>
      </c>
      <c r="O185" s="49"/>
      <c r="P185" s="22">
        <f>K185*N185</f>
        <v>5196.6683999999996</v>
      </c>
    </row>
    <row r="186" spans="1:16" s="35" customFormat="1" ht="15" x14ac:dyDescent="0.25">
      <c r="A186" s="47"/>
      <c r="B186" s="31" t="s">
        <v>30</v>
      </c>
      <c r="C186" s="142" t="s">
        <v>31</v>
      </c>
      <c r="D186" s="142"/>
      <c r="E186" s="142"/>
      <c r="F186" s="142"/>
      <c r="G186" s="142"/>
      <c r="H186" s="48"/>
      <c r="I186" s="49"/>
      <c r="J186" s="49"/>
      <c r="K186" s="49"/>
      <c r="L186" s="50"/>
      <c r="M186" s="49"/>
      <c r="N186" s="50"/>
      <c r="O186" s="49"/>
      <c r="P186" s="22">
        <f>P188+P190+P191</f>
        <v>2106.7933229280002</v>
      </c>
    </row>
    <row r="187" spans="1:16" s="35" customFormat="1" ht="15" x14ac:dyDescent="0.25">
      <c r="A187" s="47"/>
      <c r="B187" s="31"/>
      <c r="C187" s="142" t="s">
        <v>32</v>
      </c>
      <c r="D187" s="142"/>
      <c r="E187" s="142"/>
      <c r="F187" s="142"/>
      <c r="G187" s="142"/>
      <c r="H187" s="48" t="s">
        <v>33</v>
      </c>
      <c r="I187" s="49"/>
      <c r="J187" s="49"/>
      <c r="K187" s="68">
        <f>K189+K192</f>
        <v>3.0441600000000002</v>
      </c>
      <c r="L187" s="50"/>
      <c r="M187" s="49"/>
      <c r="N187" s="51"/>
      <c r="O187" s="49"/>
      <c r="P187" s="22">
        <f>P189+P192</f>
        <v>1149.8997887999999</v>
      </c>
    </row>
    <row r="188" spans="1:16" s="35" customFormat="1" ht="15" x14ac:dyDescent="0.25">
      <c r="A188" s="47"/>
      <c r="B188" s="31" t="s">
        <v>157</v>
      </c>
      <c r="C188" s="142" t="s">
        <v>158</v>
      </c>
      <c r="D188" s="142"/>
      <c r="E188" s="142"/>
      <c r="F188" s="142"/>
      <c r="G188" s="142"/>
      <c r="H188" s="48" t="s">
        <v>36</v>
      </c>
      <c r="I188" s="56">
        <v>18</v>
      </c>
      <c r="J188" s="49"/>
      <c r="K188" s="30">
        <f>I188*K183</f>
        <v>3.024</v>
      </c>
      <c r="L188" s="60">
        <v>622.62</v>
      </c>
      <c r="M188" s="53">
        <v>1.1100000000000001</v>
      </c>
      <c r="N188" s="51">
        <f>L188*M188</f>
        <v>691.10820000000001</v>
      </c>
      <c r="O188" s="49"/>
      <c r="P188" s="22">
        <f>K188*N188</f>
        <v>2089.9111968000002</v>
      </c>
    </row>
    <row r="189" spans="1:16" s="35" customFormat="1" ht="15" x14ac:dyDescent="0.25">
      <c r="A189" s="47"/>
      <c r="B189" s="31" t="s">
        <v>37</v>
      </c>
      <c r="C189" s="142" t="s">
        <v>38</v>
      </c>
      <c r="D189" s="142"/>
      <c r="E189" s="142"/>
      <c r="F189" s="142"/>
      <c r="G189" s="142"/>
      <c r="H189" s="48" t="s">
        <v>33</v>
      </c>
      <c r="I189" s="56">
        <v>18</v>
      </c>
      <c r="J189" s="49"/>
      <c r="K189" s="30">
        <f>I189*K183</f>
        <v>3.024</v>
      </c>
      <c r="L189" s="50"/>
      <c r="M189" s="49"/>
      <c r="N189" s="51">
        <v>378.38</v>
      </c>
      <c r="O189" s="49"/>
      <c r="P189" s="22">
        <f t="shared" ref="P189:P191" si="1">K189*N189</f>
        <v>1144.2211199999999</v>
      </c>
    </row>
    <row r="190" spans="1:16" s="35" customFormat="1" ht="15" x14ac:dyDescent="0.25">
      <c r="A190" s="47"/>
      <c r="B190" s="31" t="s">
        <v>159</v>
      </c>
      <c r="C190" s="142" t="s">
        <v>160</v>
      </c>
      <c r="D190" s="142"/>
      <c r="E190" s="142"/>
      <c r="F190" s="142"/>
      <c r="G190" s="142"/>
      <c r="H190" s="48" t="s">
        <v>36</v>
      </c>
      <c r="I190" s="53">
        <v>5.93</v>
      </c>
      <c r="J190" s="49"/>
      <c r="K190" s="68">
        <f>I190*K183</f>
        <v>0.99624000000000001</v>
      </c>
      <c r="L190" s="60">
        <v>8.5399999999999991</v>
      </c>
      <c r="M190" s="53">
        <v>0.93</v>
      </c>
      <c r="N190" s="51">
        <f>L190*M190</f>
        <v>7.9421999999999997</v>
      </c>
      <c r="O190" s="49"/>
      <c r="P190" s="22">
        <f t="shared" si="1"/>
        <v>7.9123373279999996</v>
      </c>
    </row>
    <row r="191" spans="1:16" s="35" customFormat="1" ht="15" x14ac:dyDescent="0.25">
      <c r="A191" s="47"/>
      <c r="B191" s="31" t="s">
        <v>137</v>
      </c>
      <c r="C191" s="142" t="s">
        <v>138</v>
      </c>
      <c r="D191" s="142"/>
      <c r="E191" s="142"/>
      <c r="F191" s="142"/>
      <c r="G191" s="142"/>
      <c r="H191" s="48" t="s">
        <v>36</v>
      </c>
      <c r="I191" s="53">
        <v>0.12</v>
      </c>
      <c r="J191" s="49"/>
      <c r="K191" s="68">
        <f>I191*K183</f>
        <v>2.0160000000000001E-2</v>
      </c>
      <c r="L191" s="60"/>
      <c r="M191" s="49"/>
      <c r="N191" s="51">
        <v>444.93</v>
      </c>
      <c r="O191" s="49"/>
      <c r="P191" s="22">
        <f t="shared" si="1"/>
        <v>8.9697887999999999</v>
      </c>
    </row>
    <row r="192" spans="1:16" s="35" customFormat="1" ht="15" x14ac:dyDescent="0.25">
      <c r="A192" s="47"/>
      <c r="B192" s="31" t="s">
        <v>97</v>
      </c>
      <c r="C192" s="142" t="s">
        <v>98</v>
      </c>
      <c r="D192" s="142"/>
      <c r="E192" s="142"/>
      <c r="F192" s="142"/>
      <c r="G192" s="142"/>
      <c r="H192" s="48" t="s">
        <v>33</v>
      </c>
      <c r="I192" s="53">
        <v>0.12</v>
      </c>
      <c r="J192" s="49"/>
      <c r="K192" s="68">
        <f>I192*K183</f>
        <v>2.0160000000000001E-2</v>
      </c>
      <c r="L192" s="50"/>
      <c r="M192" s="49"/>
      <c r="N192" s="51">
        <v>281.68</v>
      </c>
      <c r="O192" s="49"/>
      <c r="P192" s="22">
        <f>K192*N192</f>
        <v>5.6786688000000005</v>
      </c>
    </row>
    <row r="193" spans="1:16" s="35" customFormat="1" ht="15" x14ac:dyDescent="0.25">
      <c r="A193" s="47"/>
      <c r="B193" s="31" t="s">
        <v>63</v>
      </c>
      <c r="C193" s="142" t="s">
        <v>71</v>
      </c>
      <c r="D193" s="142"/>
      <c r="E193" s="142"/>
      <c r="F193" s="142"/>
      <c r="G193" s="142"/>
      <c r="H193" s="48"/>
      <c r="I193" s="49"/>
      <c r="J193" s="49"/>
      <c r="K193" s="49"/>
      <c r="L193" s="50"/>
      <c r="M193" s="49"/>
      <c r="N193" s="50"/>
      <c r="O193" s="49"/>
      <c r="P193" s="25">
        <f>P194+P195+P196</f>
        <v>567.62428799999998</v>
      </c>
    </row>
    <row r="194" spans="1:16" s="35" customFormat="1" ht="15" x14ac:dyDescent="0.25">
      <c r="A194" s="47"/>
      <c r="B194" s="31" t="s">
        <v>106</v>
      </c>
      <c r="C194" s="142" t="s">
        <v>107</v>
      </c>
      <c r="D194" s="142"/>
      <c r="E194" s="142"/>
      <c r="F194" s="142"/>
      <c r="G194" s="142"/>
      <c r="H194" s="48" t="s">
        <v>74</v>
      </c>
      <c r="I194" s="53">
        <v>1.75</v>
      </c>
      <c r="J194" s="49"/>
      <c r="K194" s="30">
        <f>I194*K183</f>
        <v>0.29400000000000004</v>
      </c>
      <c r="L194" s="60">
        <v>35.71</v>
      </c>
      <c r="M194" s="52">
        <v>1.2</v>
      </c>
      <c r="N194" s="51">
        <f>L194*M194</f>
        <v>42.851999999999997</v>
      </c>
      <c r="O194" s="49"/>
      <c r="P194" s="22">
        <f>K194*N194</f>
        <v>12.598488000000001</v>
      </c>
    </row>
    <row r="195" spans="1:16" s="35" customFormat="1" ht="15" x14ac:dyDescent="0.25">
      <c r="A195" s="47"/>
      <c r="B195" s="31" t="s">
        <v>161</v>
      </c>
      <c r="C195" s="142" t="s">
        <v>162</v>
      </c>
      <c r="D195" s="142"/>
      <c r="E195" s="142"/>
      <c r="F195" s="142"/>
      <c r="G195" s="142"/>
      <c r="H195" s="48" t="s">
        <v>141</v>
      </c>
      <c r="I195" s="56">
        <v>250</v>
      </c>
      <c r="J195" s="49"/>
      <c r="K195" s="56">
        <f>I195*K183</f>
        <v>42</v>
      </c>
      <c r="L195" s="60">
        <v>12.83</v>
      </c>
      <c r="M195" s="53">
        <v>1.03</v>
      </c>
      <c r="N195" s="51">
        <f>L195*M195</f>
        <v>13.2149</v>
      </c>
      <c r="O195" s="49"/>
      <c r="P195" s="22">
        <f>K195*N195</f>
        <v>555.0258</v>
      </c>
    </row>
    <row r="196" spans="1:16" s="35" customFormat="1" ht="15" x14ac:dyDescent="0.25">
      <c r="A196" s="99"/>
      <c r="B196" s="100" t="s">
        <v>163</v>
      </c>
      <c r="C196" s="153" t="s">
        <v>164</v>
      </c>
      <c r="D196" s="153"/>
      <c r="E196" s="153"/>
      <c r="F196" s="153"/>
      <c r="G196" s="153"/>
      <c r="H196" s="101" t="s">
        <v>74</v>
      </c>
      <c r="I196" s="106">
        <v>102</v>
      </c>
      <c r="J196" s="103"/>
      <c r="K196" s="107">
        <v>17.135999999999999</v>
      </c>
      <c r="L196" s="60"/>
      <c r="M196" s="49"/>
      <c r="N196" s="104"/>
      <c r="O196" s="103"/>
      <c r="P196" s="105"/>
    </row>
    <row r="197" spans="1:16" s="35" customFormat="1" ht="15" x14ac:dyDescent="0.25">
      <c r="A197" s="47"/>
      <c r="B197" s="31"/>
      <c r="C197" s="143" t="s">
        <v>39</v>
      </c>
      <c r="D197" s="143"/>
      <c r="E197" s="143"/>
      <c r="F197" s="143"/>
      <c r="G197" s="143"/>
      <c r="H197" s="42"/>
      <c r="I197" s="43"/>
      <c r="J197" s="43"/>
      <c r="K197" s="43"/>
      <c r="L197" s="45"/>
      <c r="M197" s="43"/>
      <c r="N197" s="54"/>
      <c r="O197" s="43"/>
      <c r="P197" s="23">
        <f>P184+P186+P187+P193</f>
        <v>9020.9857997279978</v>
      </c>
    </row>
    <row r="198" spans="1:16" s="35" customFormat="1" ht="15" x14ac:dyDescent="0.25">
      <c r="A198" s="55" t="s">
        <v>453</v>
      </c>
      <c r="B198" s="31" t="s">
        <v>463</v>
      </c>
      <c r="C198" s="142" t="s">
        <v>464</v>
      </c>
      <c r="D198" s="142"/>
      <c r="E198" s="142"/>
      <c r="F198" s="142"/>
      <c r="G198" s="142"/>
      <c r="H198" s="48" t="s">
        <v>74</v>
      </c>
      <c r="I198" s="49">
        <v>102</v>
      </c>
      <c r="J198" s="49"/>
      <c r="K198" s="49">
        <v>17.135999999999999</v>
      </c>
      <c r="L198" s="50"/>
      <c r="M198" s="49"/>
      <c r="N198" s="51">
        <v>4392.43</v>
      </c>
      <c r="O198" s="49"/>
      <c r="P198" s="22">
        <f>I198*I183*N198</f>
        <v>75268.68048000001</v>
      </c>
    </row>
    <row r="199" spans="1:16" s="35" customFormat="1" ht="15" x14ac:dyDescent="0.25">
      <c r="A199" s="55"/>
      <c r="B199" s="31"/>
      <c r="C199" s="142" t="s">
        <v>40</v>
      </c>
      <c r="D199" s="142"/>
      <c r="E199" s="142"/>
      <c r="F199" s="142"/>
      <c r="G199" s="142"/>
      <c r="H199" s="48"/>
      <c r="I199" s="49"/>
      <c r="J199" s="49"/>
      <c r="K199" s="49"/>
      <c r="L199" s="50"/>
      <c r="M199" s="49"/>
      <c r="N199" s="50"/>
      <c r="O199" s="49"/>
      <c r="P199" s="22">
        <f>P184+P187</f>
        <v>6346.5681887999999</v>
      </c>
    </row>
    <row r="200" spans="1:16" s="35" customFormat="1" ht="15" x14ac:dyDescent="0.25">
      <c r="A200" s="55"/>
      <c r="B200" s="31" t="s">
        <v>165</v>
      </c>
      <c r="C200" s="142" t="s">
        <v>166</v>
      </c>
      <c r="D200" s="142"/>
      <c r="E200" s="142"/>
      <c r="F200" s="142"/>
      <c r="G200" s="142"/>
      <c r="H200" s="48" t="s">
        <v>43</v>
      </c>
      <c r="I200" s="56">
        <v>102</v>
      </c>
      <c r="J200" s="49"/>
      <c r="K200" s="56">
        <v>102</v>
      </c>
      <c r="L200" s="50"/>
      <c r="M200" s="49"/>
      <c r="N200" s="50"/>
      <c r="O200" s="49"/>
      <c r="P200" s="22">
        <f>K200*P199/100</f>
        <v>6473.4995525759996</v>
      </c>
    </row>
    <row r="201" spans="1:16" s="35" customFormat="1" ht="15" x14ac:dyDescent="0.25">
      <c r="A201" s="55"/>
      <c r="B201" s="31" t="s">
        <v>167</v>
      </c>
      <c r="C201" s="142" t="s">
        <v>168</v>
      </c>
      <c r="D201" s="142"/>
      <c r="E201" s="142"/>
      <c r="F201" s="142"/>
      <c r="G201" s="142"/>
      <c r="H201" s="48" t="s">
        <v>43</v>
      </c>
      <c r="I201" s="56">
        <v>58</v>
      </c>
      <c r="J201" s="49"/>
      <c r="K201" s="56">
        <v>58</v>
      </c>
      <c r="L201" s="50"/>
      <c r="M201" s="49"/>
      <c r="N201" s="50"/>
      <c r="O201" s="49"/>
      <c r="P201" s="22">
        <f>K201*P199/100</f>
        <v>3681.009549504</v>
      </c>
    </row>
    <row r="202" spans="1:16" s="35" customFormat="1" ht="15" x14ac:dyDescent="0.25">
      <c r="A202" s="57"/>
      <c r="B202" s="122"/>
      <c r="C202" s="143" t="s">
        <v>46</v>
      </c>
      <c r="D202" s="143"/>
      <c r="E202" s="143"/>
      <c r="F202" s="143"/>
      <c r="G202" s="143"/>
      <c r="H202" s="42"/>
      <c r="I202" s="43"/>
      <c r="J202" s="43"/>
      <c r="K202" s="43"/>
      <c r="L202" s="45"/>
      <c r="M202" s="43"/>
      <c r="N202" s="58">
        <f>P202/I183</f>
        <v>562167.71060600004</v>
      </c>
      <c r="O202" s="43"/>
      <c r="P202" s="23">
        <f>P197+P198+P200+P201</f>
        <v>94444.175381808003</v>
      </c>
    </row>
    <row r="203" spans="1:16" s="35" customFormat="1" ht="40.5" customHeight="1" x14ac:dyDescent="0.25">
      <c r="A203" s="41" t="s">
        <v>148</v>
      </c>
      <c r="B203" s="123" t="s">
        <v>170</v>
      </c>
      <c r="C203" s="150" t="s">
        <v>171</v>
      </c>
      <c r="D203" s="150"/>
      <c r="E203" s="150"/>
      <c r="F203" s="150"/>
      <c r="G203" s="150"/>
      <c r="H203" s="42" t="s">
        <v>74</v>
      </c>
      <c r="I203" s="43">
        <v>15.42</v>
      </c>
      <c r="J203" s="43"/>
      <c r="K203" s="44">
        <v>15.42</v>
      </c>
      <c r="L203" s="45"/>
      <c r="M203" s="43"/>
      <c r="N203" s="45"/>
      <c r="O203" s="43"/>
      <c r="P203" s="46"/>
    </row>
    <row r="204" spans="1:16" s="35" customFormat="1" ht="15" x14ac:dyDescent="0.25">
      <c r="A204" s="47"/>
      <c r="B204" s="31" t="s">
        <v>26</v>
      </c>
      <c r="C204" s="142" t="s">
        <v>51</v>
      </c>
      <c r="D204" s="142"/>
      <c r="E204" s="142"/>
      <c r="F204" s="142"/>
      <c r="G204" s="142"/>
      <c r="H204" s="48" t="s">
        <v>33</v>
      </c>
      <c r="I204" s="49"/>
      <c r="J204" s="49"/>
      <c r="K204" s="61">
        <f>K205</f>
        <v>182.26439999999999</v>
      </c>
      <c r="L204" s="50"/>
      <c r="M204" s="49"/>
      <c r="N204" s="51"/>
      <c r="O204" s="49"/>
      <c r="P204" s="22">
        <f>P205</f>
        <v>49616.014968000003</v>
      </c>
    </row>
    <row r="205" spans="1:16" s="35" customFormat="1" ht="15" x14ac:dyDescent="0.25">
      <c r="A205" s="47"/>
      <c r="B205" s="31" t="s">
        <v>172</v>
      </c>
      <c r="C205" s="142" t="s">
        <v>173</v>
      </c>
      <c r="D205" s="142"/>
      <c r="E205" s="142"/>
      <c r="F205" s="142"/>
      <c r="G205" s="142"/>
      <c r="H205" s="48" t="s">
        <v>33</v>
      </c>
      <c r="I205" s="53">
        <v>11.82</v>
      </c>
      <c r="J205" s="49"/>
      <c r="K205" s="61">
        <f>I205*K203</f>
        <v>182.26439999999999</v>
      </c>
      <c r="L205" s="60"/>
      <c r="M205" s="49"/>
      <c r="N205" s="51">
        <v>272.22000000000003</v>
      </c>
      <c r="O205" s="49"/>
      <c r="P205" s="22">
        <f>K205*N205</f>
        <v>49616.014968000003</v>
      </c>
    </row>
    <row r="206" spans="1:16" s="35" customFormat="1" ht="15" x14ac:dyDescent="0.25">
      <c r="A206" s="47"/>
      <c r="B206" s="31" t="s">
        <v>30</v>
      </c>
      <c r="C206" s="142" t="s">
        <v>31</v>
      </c>
      <c r="D206" s="142"/>
      <c r="E206" s="142"/>
      <c r="F206" s="142"/>
      <c r="G206" s="142"/>
      <c r="H206" s="48"/>
      <c r="I206" s="49"/>
      <c r="J206" s="49"/>
      <c r="K206" s="49"/>
      <c r="L206" s="50"/>
      <c r="M206" s="49"/>
      <c r="N206" s="50"/>
      <c r="O206" s="49"/>
      <c r="P206" s="22">
        <f>P208+P210+P212+P213+P215+P217+P218+P219+P221</f>
        <v>43023.534749999999</v>
      </c>
    </row>
    <row r="207" spans="1:16" s="35" customFormat="1" ht="15" x14ac:dyDescent="0.25">
      <c r="A207" s="47"/>
      <c r="B207" s="31"/>
      <c r="C207" s="142" t="s">
        <v>32</v>
      </c>
      <c r="D207" s="142"/>
      <c r="E207" s="142"/>
      <c r="F207" s="142"/>
      <c r="G207" s="142"/>
      <c r="H207" s="48" t="s">
        <v>33</v>
      </c>
      <c r="I207" s="49"/>
      <c r="J207" s="49"/>
      <c r="K207" s="61">
        <f>K209+K211+K214+K216+K220</f>
        <v>30.531599999999997</v>
      </c>
      <c r="L207" s="50"/>
      <c r="M207" s="49"/>
      <c r="N207" s="51"/>
      <c r="O207" s="49"/>
      <c r="P207" s="22">
        <f>P209+P211+P214+P216+P220</f>
        <v>11018.922288000002</v>
      </c>
    </row>
    <row r="208" spans="1:16" s="35" customFormat="1" ht="15" x14ac:dyDescent="0.25">
      <c r="A208" s="47"/>
      <c r="B208" s="31" t="s">
        <v>174</v>
      </c>
      <c r="C208" s="142" t="s">
        <v>175</v>
      </c>
      <c r="D208" s="142"/>
      <c r="E208" s="142"/>
      <c r="F208" s="142"/>
      <c r="G208" s="142"/>
      <c r="H208" s="48" t="s">
        <v>36</v>
      </c>
      <c r="I208" s="52">
        <v>0.9</v>
      </c>
      <c r="J208" s="49"/>
      <c r="K208" s="30">
        <f>I208*K203</f>
        <v>13.878</v>
      </c>
      <c r="L208" s="51"/>
      <c r="M208" s="49"/>
      <c r="N208" s="51">
        <v>1359.45</v>
      </c>
      <c r="O208" s="49"/>
      <c r="P208" s="22">
        <f t="shared" ref="P208:P220" si="2">K208*N208</f>
        <v>18866.447100000001</v>
      </c>
    </row>
    <row r="209" spans="1:16" s="35" customFormat="1" ht="15" x14ac:dyDescent="0.25">
      <c r="A209" s="47"/>
      <c r="B209" s="31" t="s">
        <v>37</v>
      </c>
      <c r="C209" s="142" t="s">
        <v>38</v>
      </c>
      <c r="D209" s="142"/>
      <c r="E209" s="142"/>
      <c r="F209" s="142"/>
      <c r="G209" s="142"/>
      <c r="H209" s="48" t="s">
        <v>33</v>
      </c>
      <c r="I209" s="52">
        <v>0.9</v>
      </c>
      <c r="J209" s="49"/>
      <c r="K209" s="30">
        <f>I209*K203</f>
        <v>13.878</v>
      </c>
      <c r="L209" s="50"/>
      <c r="M209" s="49"/>
      <c r="N209" s="51">
        <v>378.38</v>
      </c>
      <c r="O209" s="49"/>
      <c r="P209" s="22">
        <f t="shared" si="2"/>
        <v>5251.1576400000004</v>
      </c>
    </row>
    <row r="210" spans="1:16" s="35" customFormat="1" ht="15" x14ac:dyDescent="0.25">
      <c r="A210" s="47"/>
      <c r="B210" s="31" t="s">
        <v>176</v>
      </c>
      <c r="C210" s="142" t="s">
        <v>177</v>
      </c>
      <c r="D210" s="142"/>
      <c r="E210" s="142"/>
      <c r="F210" s="142"/>
      <c r="G210" s="142"/>
      <c r="H210" s="48" t="s">
        <v>36</v>
      </c>
      <c r="I210" s="53">
        <v>0.39</v>
      </c>
      <c r="J210" s="49"/>
      <c r="K210" s="61">
        <f>I210*K203</f>
        <v>6.0137999999999998</v>
      </c>
      <c r="L210" s="51">
        <v>2390.0700000000002</v>
      </c>
      <c r="M210" s="53">
        <v>1.1100000000000001</v>
      </c>
      <c r="N210" s="51">
        <v>2652.98</v>
      </c>
      <c r="O210" s="49"/>
      <c r="P210" s="22">
        <f t="shared" si="2"/>
        <v>15954.491124</v>
      </c>
    </row>
    <row r="211" spans="1:16" s="35" customFormat="1" ht="15" x14ac:dyDescent="0.25">
      <c r="A211" s="47"/>
      <c r="B211" s="31" t="s">
        <v>178</v>
      </c>
      <c r="C211" s="142" t="s">
        <v>179</v>
      </c>
      <c r="D211" s="142"/>
      <c r="E211" s="142"/>
      <c r="F211" s="142"/>
      <c r="G211" s="142"/>
      <c r="H211" s="48" t="s">
        <v>33</v>
      </c>
      <c r="I211" s="53">
        <v>0.39</v>
      </c>
      <c r="J211" s="49"/>
      <c r="K211" s="61">
        <f>I211*K203</f>
        <v>6.0137999999999998</v>
      </c>
      <c r="L211" s="50"/>
      <c r="M211" s="49"/>
      <c r="N211" s="51">
        <v>403.6</v>
      </c>
      <c r="O211" s="49"/>
      <c r="P211" s="22">
        <f t="shared" si="2"/>
        <v>2427.16968</v>
      </c>
    </row>
    <row r="212" spans="1:16" s="35" customFormat="1" ht="15" x14ac:dyDescent="0.25">
      <c r="A212" s="47"/>
      <c r="B212" s="31" t="s">
        <v>180</v>
      </c>
      <c r="C212" s="142" t="s">
        <v>181</v>
      </c>
      <c r="D212" s="142"/>
      <c r="E212" s="142"/>
      <c r="F212" s="142"/>
      <c r="G212" s="142"/>
      <c r="H212" s="48" t="s">
        <v>36</v>
      </c>
      <c r="I212" s="53">
        <v>0.02</v>
      </c>
      <c r="J212" s="49"/>
      <c r="K212" s="61">
        <f>I212*K203</f>
        <v>0.30840000000000001</v>
      </c>
      <c r="L212" s="60">
        <v>10.37</v>
      </c>
      <c r="M212" s="53">
        <v>1.1100000000000001</v>
      </c>
      <c r="N212" s="51">
        <v>11.51</v>
      </c>
      <c r="O212" s="49"/>
      <c r="P212" s="22">
        <f t="shared" si="2"/>
        <v>3.5496840000000001</v>
      </c>
    </row>
    <row r="213" spans="1:16" s="35" customFormat="1" ht="15" x14ac:dyDescent="0.25">
      <c r="A213" s="47"/>
      <c r="B213" s="31" t="s">
        <v>182</v>
      </c>
      <c r="C213" s="142" t="s">
        <v>183</v>
      </c>
      <c r="D213" s="142"/>
      <c r="E213" s="142"/>
      <c r="F213" s="142"/>
      <c r="G213" s="142"/>
      <c r="H213" s="48" t="s">
        <v>36</v>
      </c>
      <c r="I213" s="53">
        <v>0.53</v>
      </c>
      <c r="J213" s="49"/>
      <c r="K213" s="61">
        <f>I213*K203</f>
        <v>8.172600000000001</v>
      </c>
      <c r="L213" s="60">
        <v>788.55</v>
      </c>
      <c r="M213" s="53">
        <v>1.1100000000000001</v>
      </c>
      <c r="N213" s="51">
        <v>875.29</v>
      </c>
      <c r="O213" s="49"/>
      <c r="P213" s="22">
        <f t="shared" si="2"/>
        <v>7153.3950540000005</v>
      </c>
    </row>
    <row r="214" spans="1:16" s="35" customFormat="1" ht="15" x14ac:dyDescent="0.25">
      <c r="A214" s="47"/>
      <c r="B214" s="31" t="s">
        <v>118</v>
      </c>
      <c r="C214" s="142" t="s">
        <v>119</v>
      </c>
      <c r="D214" s="142"/>
      <c r="E214" s="142"/>
      <c r="F214" s="142"/>
      <c r="G214" s="142"/>
      <c r="H214" s="48" t="s">
        <v>33</v>
      </c>
      <c r="I214" s="53">
        <v>0.53</v>
      </c>
      <c r="J214" s="49"/>
      <c r="K214" s="61">
        <f>I214*K203</f>
        <v>8.172600000000001</v>
      </c>
      <c r="L214" s="50"/>
      <c r="M214" s="49"/>
      <c r="N214" s="51">
        <v>323.72000000000003</v>
      </c>
      <c r="O214" s="49"/>
      <c r="P214" s="22">
        <f t="shared" si="2"/>
        <v>2645.6340720000007</v>
      </c>
    </row>
    <row r="215" spans="1:16" s="35" customFormat="1" ht="15" x14ac:dyDescent="0.25">
      <c r="A215" s="47"/>
      <c r="B215" s="31" t="s">
        <v>184</v>
      </c>
      <c r="C215" s="142" t="s">
        <v>185</v>
      </c>
      <c r="D215" s="142"/>
      <c r="E215" s="142"/>
      <c r="F215" s="142"/>
      <c r="G215" s="142"/>
      <c r="H215" s="48" t="s">
        <v>36</v>
      </c>
      <c r="I215" s="53">
        <v>0.02</v>
      </c>
      <c r="J215" s="49"/>
      <c r="K215" s="61">
        <f>I215*K203</f>
        <v>0.30840000000000001</v>
      </c>
      <c r="L215" s="60">
        <v>662.44</v>
      </c>
      <c r="M215" s="53">
        <v>1.06</v>
      </c>
      <c r="N215" s="51">
        <v>702.19</v>
      </c>
      <c r="O215" s="49"/>
      <c r="P215" s="22">
        <f t="shared" si="2"/>
        <v>216.55539600000003</v>
      </c>
    </row>
    <row r="216" spans="1:16" s="35" customFormat="1" ht="15" x14ac:dyDescent="0.25">
      <c r="A216" s="47"/>
      <c r="B216" s="31" t="s">
        <v>97</v>
      </c>
      <c r="C216" s="142" t="s">
        <v>98</v>
      </c>
      <c r="D216" s="142"/>
      <c r="E216" s="142"/>
      <c r="F216" s="142"/>
      <c r="G216" s="142"/>
      <c r="H216" s="48" t="s">
        <v>33</v>
      </c>
      <c r="I216" s="53">
        <v>0.02</v>
      </c>
      <c r="J216" s="49"/>
      <c r="K216" s="61">
        <f>I216*K203</f>
        <v>0.30840000000000001</v>
      </c>
      <c r="L216" s="50"/>
      <c r="M216" s="49"/>
      <c r="N216" s="51">
        <v>281.68</v>
      </c>
      <c r="O216" s="49"/>
      <c r="P216" s="22">
        <f t="shared" si="2"/>
        <v>86.870112000000006</v>
      </c>
    </row>
    <row r="217" spans="1:16" s="35" customFormat="1" ht="15" x14ac:dyDescent="0.25">
      <c r="A217" s="47"/>
      <c r="B217" s="31" t="s">
        <v>186</v>
      </c>
      <c r="C217" s="142" t="s">
        <v>187</v>
      </c>
      <c r="D217" s="142"/>
      <c r="E217" s="142"/>
      <c r="F217" s="142"/>
      <c r="G217" s="142"/>
      <c r="H217" s="48" t="s">
        <v>36</v>
      </c>
      <c r="I217" s="53">
        <v>7.0000000000000007E-2</v>
      </c>
      <c r="J217" s="49"/>
      <c r="K217" s="61">
        <f>I217*K203</f>
        <v>1.0794000000000001</v>
      </c>
      <c r="L217" s="60">
        <v>4.3499999999999996</v>
      </c>
      <c r="M217" s="53">
        <v>1.1299999999999999</v>
      </c>
      <c r="N217" s="51">
        <v>4.92</v>
      </c>
      <c r="O217" s="49"/>
      <c r="P217" s="22">
        <f t="shared" si="2"/>
        <v>5.3106480000000005</v>
      </c>
    </row>
    <row r="218" spans="1:16" s="35" customFormat="1" ht="26.25" customHeight="1" x14ac:dyDescent="0.25">
      <c r="A218" s="47"/>
      <c r="B218" s="31" t="s">
        <v>188</v>
      </c>
      <c r="C218" s="142" t="s">
        <v>189</v>
      </c>
      <c r="D218" s="142"/>
      <c r="E218" s="142"/>
      <c r="F218" s="142"/>
      <c r="G218" s="142"/>
      <c r="H218" s="48" t="s">
        <v>36</v>
      </c>
      <c r="I218" s="52">
        <v>0.2</v>
      </c>
      <c r="J218" s="49"/>
      <c r="K218" s="30">
        <f>I218*K203</f>
        <v>3.0840000000000001</v>
      </c>
      <c r="L218" s="60">
        <v>24.46</v>
      </c>
      <c r="M218" s="53">
        <v>0.86</v>
      </c>
      <c r="N218" s="51">
        <v>21.04</v>
      </c>
      <c r="O218" s="49"/>
      <c r="P218" s="22">
        <f t="shared" si="2"/>
        <v>64.887360000000001</v>
      </c>
    </row>
    <row r="219" spans="1:16" s="35" customFormat="1" ht="35.1" customHeight="1" x14ac:dyDescent="0.25">
      <c r="A219" s="47"/>
      <c r="B219" s="31" t="s">
        <v>95</v>
      </c>
      <c r="C219" s="142" t="s">
        <v>96</v>
      </c>
      <c r="D219" s="142"/>
      <c r="E219" s="142"/>
      <c r="F219" s="142"/>
      <c r="G219" s="142"/>
      <c r="H219" s="48" t="s">
        <v>36</v>
      </c>
      <c r="I219" s="53">
        <v>0.14000000000000001</v>
      </c>
      <c r="J219" s="49"/>
      <c r="K219" s="61">
        <f>I219*K203</f>
        <v>2.1588000000000003</v>
      </c>
      <c r="L219" s="60">
        <v>308.54000000000002</v>
      </c>
      <c r="M219" s="53">
        <v>1.1100000000000001</v>
      </c>
      <c r="N219" s="51">
        <v>342.48</v>
      </c>
      <c r="O219" s="49"/>
      <c r="P219" s="22">
        <f t="shared" si="2"/>
        <v>739.34582400000011</v>
      </c>
    </row>
    <row r="220" spans="1:16" s="35" customFormat="1" ht="15" x14ac:dyDescent="0.25">
      <c r="A220" s="47"/>
      <c r="B220" s="31" t="s">
        <v>97</v>
      </c>
      <c r="C220" s="142" t="s">
        <v>98</v>
      </c>
      <c r="D220" s="142"/>
      <c r="E220" s="142"/>
      <c r="F220" s="142"/>
      <c r="G220" s="142"/>
      <c r="H220" s="48" t="s">
        <v>33</v>
      </c>
      <c r="I220" s="53">
        <v>0.14000000000000001</v>
      </c>
      <c r="J220" s="49"/>
      <c r="K220" s="61">
        <f>I220*K203</f>
        <v>2.1588000000000003</v>
      </c>
      <c r="L220" s="50"/>
      <c r="M220" s="49"/>
      <c r="N220" s="51">
        <v>281.68</v>
      </c>
      <c r="O220" s="49"/>
      <c r="P220" s="22">
        <f t="shared" si="2"/>
        <v>608.0907840000001</v>
      </c>
    </row>
    <row r="221" spans="1:16" s="35" customFormat="1" ht="24.75" customHeight="1" x14ac:dyDescent="0.25">
      <c r="A221" s="47"/>
      <c r="B221" s="31" t="s">
        <v>190</v>
      </c>
      <c r="C221" s="142" t="s">
        <v>191</v>
      </c>
      <c r="D221" s="142"/>
      <c r="E221" s="142"/>
      <c r="F221" s="142"/>
      <c r="G221" s="142"/>
      <c r="H221" s="48" t="s">
        <v>36</v>
      </c>
      <c r="I221" s="52">
        <v>0.1</v>
      </c>
      <c r="J221" s="49"/>
      <c r="K221" s="30">
        <f>I221*K203</f>
        <v>1.542</v>
      </c>
      <c r="L221" s="60">
        <v>12.08</v>
      </c>
      <c r="M221" s="53">
        <v>1.05</v>
      </c>
      <c r="N221" s="51">
        <v>12.68</v>
      </c>
      <c r="O221" s="49"/>
      <c r="P221" s="22">
        <f>K221*N221</f>
        <v>19.55256</v>
      </c>
    </row>
    <row r="222" spans="1:16" s="35" customFormat="1" ht="15" x14ac:dyDescent="0.25">
      <c r="A222" s="47"/>
      <c r="B222" s="31" t="s">
        <v>63</v>
      </c>
      <c r="C222" s="142" t="s">
        <v>71</v>
      </c>
      <c r="D222" s="142"/>
      <c r="E222" s="142"/>
      <c r="F222" s="142"/>
      <c r="G222" s="142"/>
      <c r="H222" s="48"/>
      <c r="I222" s="49"/>
      <c r="J222" s="49"/>
      <c r="K222" s="49"/>
      <c r="L222" s="50"/>
      <c r="M222" s="49"/>
      <c r="N222" s="50"/>
      <c r="O222" s="49"/>
      <c r="P222" s="22">
        <f>P223+P224+P225+P226+P227+P228+P229+P230+P231+P232+P233+P234+P235+P236+P237+P238+P239+P240+P241</f>
        <v>28830.294293052</v>
      </c>
    </row>
    <row r="223" spans="1:16" s="35" customFormat="1" ht="15" x14ac:dyDescent="0.25">
      <c r="A223" s="47"/>
      <c r="B223" s="31" t="s">
        <v>192</v>
      </c>
      <c r="C223" s="142" t="s">
        <v>193</v>
      </c>
      <c r="D223" s="142"/>
      <c r="E223" s="142"/>
      <c r="F223" s="142"/>
      <c r="G223" s="142"/>
      <c r="H223" s="48" t="s">
        <v>74</v>
      </c>
      <c r="I223" s="68">
        <v>1.7260000000000001E-2</v>
      </c>
      <c r="J223" s="49"/>
      <c r="K223" s="81">
        <f>I223*K203</f>
        <v>0.26614920000000003</v>
      </c>
      <c r="L223" s="60">
        <v>340.41</v>
      </c>
      <c r="M223" s="53">
        <v>1.56</v>
      </c>
      <c r="N223" s="51">
        <v>531.04</v>
      </c>
      <c r="O223" s="49"/>
      <c r="P223" s="22">
        <f t="shared" ref="P223:P241" si="3">K223*N223</f>
        <v>141.33587116800001</v>
      </c>
    </row>
    <row r="224" spans="1:16" s="35" customFormat="1" ht="15" x14ac:dyDescent="0.25">
      <c r="A224" s="47"/>
      <c r="B224" s="31" t="s">
        <v>194</v>
      </c>
      <c r="C224" s="142" t="s">
        <v>195</v>
      </c>
      <c r="D224" s="142"/>
      <c r="E224" s="142"/>
      <c r="F224" s="142"/>
      <c r="G224" s="142"/>
      <c r="H224" s="48" t="s">
        <v>74</v>
      </c>
      <c r="I224" s="53">
        <v>0.12</v>
      </c>
      <c r="J224" s="49"/>
      <c r="K224" s="61">
        <f>I224*K203</f>
        <v>1.8503999999999998</v>
      </c>
      <c r="L224" s="60">
        <v>114.64</v>
      </c>
      <c r="M224" s="53">
        <v>0.76</v>
      </c>
      <c r="N224" s="51">
        <v>87.13</v>
      </c>
      <c r="O224" s="49"/>
      <c r="P224" s="22">
        <f t="shared" si="3"/>
        <v>161.22535199999999</v>
      </c>
    </row>
    <row r="225" spans="1:16" s="35" customFormat="1" ht="15" x14ac:dyDescent="0.25">
      <c r="A225" s="47"/>
      <c r="B225" s="31" t="s">
        <v>196</v>
      </c>
      <c r="C225" s="142" t="s">
        <v>197</v>
      </c>
      <c r="D225" s="142"/>
      <c r="E225" s="142"/>
      <c r="F225" s="142"/>
      <c r="G225" s="142"/>
      <c r="H225" s="48" t="s">
        <v>85</v>
      </c>
      <c r="I225" s="68">
        <v>4.0000000000000003E-5</v>
      </c>
      <c r="J225" s="49"/>
      <c r="K225" s="81">
        <f>I225*K203</f>
        <v>6.1680000000000003E-4</v>
      </c>
      <c r="L225" s="51">
        <v>26894.82</v>
      </c>
      <c r="M225" s="53">
        <v>0.81</v>
      </c>
      <c r="N225" s="51">
        <v>21784.799999999999</v>
      </c>
      <c r="O225" s="49"/>
      <c r="P225" s="22">
        <f t="shared" si="3"/>
        <v>13.43686464</v>
      </c>
    </row>
    <row r="226" spans="1:16" s="35" customFormat="1" ht="15" x14ac:dyDescent="0.25">
      <c r="A226" s="47"/>
      <c r="B226" s="31" t="s">
        <v>106</v>
      </c>
      <c r="C226" s="142" t="s">
        <v>107</v>
      </c>
      <c r="D226" s="142"/>
      <c r="E226" s="142"/>
      <c r="F226" s="142"/>
      <c r="G226" s="142"/>
      <c r="H226" s="48" t="s">
        <v>74</v>
      </c>
      <c r="I226" s="53">
        <v>0.04</v>
      </c>
      <c r="J226" s="49"/>
      <c r="K226" s="61">
        <f>I226*K203</f>
        <v>0.61680000000000001</v>
      </c>
      <c r="L226" s="60">
        <v>35.71</v>
      </c>
      <c r="M226" s="52">
        <v>1.2</v>
      </c>
      <c r="N226" s="51">
        <v>42.85</v>
      </c>
      <c r="O226" s="49"/>
      <c r="P226" s="22">
        <f t="shared" si="3"/>
        <v>26.429880000000001</v>
      </c>
    </row>
    <row r="227" spans="1:16" s="35" customFormat="1" ht="15" x14ac:dyDescent="0.25">
      <c r="A227" s="47"/>
      <c r="B227" s="31" t="s">
        <v>198</v>
      </c>
      <c r="C227" s="142" t="s">
        <v>199</v>
      </c>
      <c r="D227" s="142"/>
      <c r="E227" s="142"/>
      <c r="F227" s="142"/>
      <c r="G227" s="142"/>
      <c r="H227" s="48" t="s">
        <v>200</v>
      </c>
      <c r="I227" s="30">
        <v>0.13900000000000001</v>
      </c>
      <c r="J227" s="49"/>
      <c r="K227" s="68">
        <f>I227*K203</f>
        <v>2.1433800000000001</v>
      </c>
      <c r="L227" s="60">
        <v>4.9400000000000004</v>
      </c>
      <c r="M227" s="53">
        <v>0.81</v>
      </c>
      <c r="N227" s="51">
        <v>4</v>
      </c>
      <c r="O227" s="49"/>
      <c r="P227" s="22">
        <f t="shared" si="3"/>
        <v>8.5735200000000003</v>
      </c>
    </row>
    <row r="228" spans="1:16" s="35" customFormat="1" ht="35.1" customHeight="1" x14ac:dyDescent="0.25">
      <c r="A228" s="47"/>
      <c r="B228" s="31" t="s">
        <v>201</v>
      </c>
      <c r="C228" s="142" t="s">
        <v>202</v>
      </c>
      <c r="D228" s="142"/>
      <c r="E228" s="142"/>
      <c r="F228" s="142"/>
      <c r="G228" s="142"/>
      <c r="H228" s="48" t="s">
        <v>203</v>
      </c>
      <c r="I228" s="53">
        <v>0.18</v>
      </c>
      <c r="J228" s="49"/>
      <c r="K228" s="61">
        <f>I228*K203</f>
        <v>2.7755999999999998</v>
      </c>
      <c r="L228" s="60">
        <v>44.01</v>
      </c>
      <c r="M228" s="53">
        <v>1.03</v>
      </c>
      <c r="N228" s="51">
        <v>45.33</v>
      </c>
      <c r="O228" s="49"/>
      <c r="P228" s="22">
        <f t="shared" si="3"/>
        <v>125.81794799999999</v>
      </c>
    </row>
    <row r="229" spans="1:16" s="35" customFormat="1" ht="15" x14ac:dyDescent="0.25">
      <c r="A229" s="47"/>
      <c r="B229" s="31" t="s">
        <v>204</v>
      </c>
      <c r="C229" s="142" t="s">
        <v>205</v>
      </c>
      <c r="D229" s="142"/>
      <c r="E229" s="142"/>
      <c r="F229" s="142"/>
      <c r="G229" s="142"/>
      <c r="H229" s="48" t="s">
        <v>141</v>
      </c>
      <c r="I229" s="52">
        <v>1.2</v>
      </c>
      <c r="J229" s="49"/>
      <c r="K229" s="30">
        <f>I229*K203</f>
        <v>18.503999999999998</v>
      </c>
      <c r="L229" s="60">
        <v>209.53</v>
      </c>
      <c r="M229" s="53">
        <v>1.03</v>
      </c>
      <c r="N229" s="51">
        <v>215.82</v>
      </c>
      <c r="O229" s="49"/>
      <c r="P229" s="22">
        <f t="shared" si="3"/>
        <v>3993.5332799999992</v>
      </c>
    </row>
    <row r="230" spans="1:16" s="35" customFormat="1" ht="27" customHeight="1" x14ac:dyDescent="0.25">
      <c r="A230" s="47"/>
      <c r="B230" s="31" t="s">
        <v>206</v>
      </c>
      <c r="C230" s="142" t="s">
        <v>207</v>
      </c>
      <c r="D230" s="142"/>
      <c r="E230" s="142"/>
      <c r="F230" s="142"/>
      <c r="G230" s="142"/>
      <c r="H230" s="48" t="s">
        <v>208</v>
      </c>
      <c r="I230" s="53">
        <v>7.0000000000000007E-2</v>
      </c>
      <c r="J230" s="49"/>
      <c r="K230" s="61">
        <f>I230*K203</f>
        <v>1.0794000000000001</v>
      </c>
      <c r="L230" s="60">
        <v>155.63</v>
      </c>
      <c r="M230" s="53">
        <v>0.94</v>
      </c>
      <c r="N230" s="51">
        <v>146.29</v>
      </c>
      <c r="O230" s="49"/>
      <c r="P230" s="22">
        <f t="shared" si="3"/>
        <v>157.90542600000001</v>
      </c>
    </row>
    <row r="231" spans="1:16" s="35" customFormat="1" ht="25.5" customHeight="1" x14ac:dyDescent="0.25">
      <c r="A231" s="47"/>
      <c r="B231" s="31" t="s">
        <v>139</v>
      </c>
      <c r="C231" s="142" t="s">
        <v>140</v>
      </c>
      <c r="D231" s="142"/>
      <c r="E231" s="142"/>
      <c r="F231" s="142"/>
      <c r="G231" s="142"/>
      <c r="H231" s="48" t="s">
        <v>141</v>
      </c>
      <c r="I231" s="52">
        <v>0.9</v>
      </c>
      <c r="J231" s="49"/>
      <c r="K231" s="30">
        <f>I231*K203</f>
        <v>13.878</v>
      </c>
      <c r="L231" s="60">
        <v>76.72</v>
      </c>
      <c r="M231" s="53">
        <v>1.01</v>
      </c>
      <c r="N231" s="51">
        <v>77.489999999999995</v>
      </c>
      <c r="O231" s="49"/>
      <c r="P231" s="22">
        <f t="shared" si="3"/>
        <v>1075.4062199999998</v>
      </c>
    </row>
    <row r="232" spans="1:16" s="35" customFormat="1" ht="35.1" customHeight="1" x14ac:dyDescent="0.25">
      <c r="A232" s="47"/>
      <c r="B232" s="31" t="s">
        <v>209</v>
      </c>
      <c r="C232" s="142" t="s">
        <v>210</v>
      </c>
      <c r="D232" s="142"/>
      <c r="E232" s="142"/>
      <c r="F232" s="142"/>
      <c r="G232" s="142"/>
      <c r="H232" s="48" t="s">
        <v>85</v>
      </c>
      <c r="I232" s="68">
        <v>6.9999999999999994E-5</v>
      </c>
      <c r="J232" s="49"/>
      <c r="K232" s="81">
        <f>I232*K203</f>
        <v>1.0793999999999999E-3</v>
      </c>
      <c r="L232" s="51">
        <v>111430.96</v>
      </c>
      <c r="M232" s="53">
        <v>0.99</v>
      </c>
      <c r="N232" s="51">
        <v>110316.65</v>
      </c>
      <c r="O232" s="49"/>
      <c r="P232" s="22">
        <f t="shared" si="3"/>
        <v>119.07579200999999</v>
      </c>
    </row>
    <row r="233" spans="1:16" s="35" customFormat="1" ht="15" x14ac:dyDescent="0.25">
      <c r="A233" s="47"/>
      <c r="B233" s="31" t="s">
        <v>211</v>
      </c>
      <c r="C233" s="142" t="s">
        <v>212</v>
      </c>
      <c r="D233" s="142"/>
      <c r="E233" s="142"/>
      <c r="F233" s="142"/>
      <c r="G233" s="142"/>
      <c r="H233" s="48" t="s">
        <v>213</v>
      </c>
      <c r="I233" s="56">
        <v>2</v>
      </c>
      <c r="J233" s="49"/>
      <c r="K233" s="53">
        <f>I233*K203</f>
        <v>30.84</v>
      </c>
      <c r="L233" s="60">
        <v>17.100000000000001</v>
      </c>
      <c r="M233" s="53">
        <v>0.86</v>
      </c>
      <c r="N233" s="51">
        <v>14.71</v>
      </c>
      <c r="O233" s="49"/>
      <c r="P233" s="22">
        <f t="shared" si="3"/>
        <v>453.65640000000002</v>
      </c>
    </row>
    <row r="234" spans="1:16" s="35" customFormat="1" ht="35.1" customHeight="1" x14ac:dyDescent="0.25">
      <c r="A234" s="47"/>
      <c r="B234" s="31" t="s">
        <v>214</v>
      </c>
      <c r="C234" s="142" t="s">
        <v>215</v>
      </c>
      <c r="D234" s="142"/>
      <c r="E234" s="142"/>
      <c r="F234" s="142"/>
      <c r="G234" s="142"/>
      <c r="H234" s="48" t="s">
        <v>85</v>
      </c>
      <c r="I234" s="68">
        <v>2.2699999999999999E-3</v>
      </c>
      <c r="J234" s="49"/>
      <c r="K234" s="81">
        <f>I234*K203</f>
        <v>3.5003399999999997E-2</v>
      </c>
      <c r="L234" s="51"/>
      <c r="M234" s="49"/>
      <c r="N234" s="51">
        <v>105278.81</v>
      </c>
      <c r="O234" s="49"/>
      <c r="P234" s="22">
        <f t="shared" si="3"/>
        <v>3685.1162979539995</v>
      </c>
    </row>
    <row r="235" spans="1:16" s="35" customFormat="1" ht="35.1" customHeight="1" x14ac:dyDescent="0.25">
      <c r="A235" s="47"/>
      <c r="B235" s="31" t="s">
        <v>216</v>
      </c>
      <c r="C235" s="142" t="s">
        <v>217</v>
      </c>
      <c r="D235" s="142"/>
      <c r="E235" s="142"/>
      <c r="F235" s="142"/>
      <c r="G235" s="142"/>
      <c r="H235" s="48" t="s">
        <v>85</v>
      </c>
      <c r="I235" s="61">
        <v>1.6999999999999999E-3</v>
      </c>
      <c r="J235" s="49"/>
      <c r="K235" s="82">
        <f>I235*K203</f>
        <v>2.6213999999999998E-2</v>
      </c>
      <c r="L235" s="51">
        <v>121723.35</v>
      </c>
      <c r="M235" s="53">
        <v>0.99</v>
      </c>
      <c r="N235" s="51">
        <v>120506.12</v>
      </c>
      <c r="O235" s="49"/>
      <c r="P235" s="22">
        <f t="shared" si="3"/>
        <v>3158.9474296799995</v>
      </c>
    </row>
    <row r="236" spans="1:16" s="35" customFormat="1" ht="15" x14ac:dyDescent="0.25">
      <c r="A236" s="47"/>
      <c r="B236" s="31" t="s">
        <v>218</v>
      </c>
      <c r="C236" s="142" t="s">
        <v>219</v>
      </c>
      <c r="D236" s="142"/>
      <c r="E236" s="142"/>
      <c r="F236" s="142"/>
      <c r="G236" s="142"/>
      <c r="H236" s="48" t="s">
        <v>85</v>
      </c>
      <c r="I236" s="61">
        <v>4.0000000000000002E-4</v>
      </c>
      <c r="J236" s="49"/>
      <c r="K236" s="82">
        <f>I236*K203</f>
        <v>6.1679999999999999E-3</v>
      </c>
      <c r="L236" s="51">
        <v>88783.86</v>
      </c>
      <c r="M236" s="53">
        <v>0.89</v>
      </c>
      <c r="N236" s="51">
        <v>79017.64</v>
      </c>
      <c r="O236" s="49"/>
      <c r="P236" s="22">
        <f t="shared" si="3"/>
        <v>487.38080351999997</v>
      </c>
    </row>
    <row r="237" spans="1:16" s="35" customFormat="1" ht="27" customHeight="1" x14ac:dyDescent="0.25">
      <c r="A237" s="47"/>
      <c r="B237" s="31" t="s">
        <v>220</v>
      </c>
      <c r="C237" s="142" t="s">
        <v>221</v>
      </c>
      <c r="D237" s="142"/>
      <c r="E237" s="142"/>
      <c r="F237" s="142"/>
      <c r="G237" s="142"/>
      <c r="H237" s="48" t="s">
        <v>85</v>
      </c>
      <c r="I237" s="61">
        <v>5.0000000000000001E-4</v>
      </c>
      <c r="J237" s="49"/>
      <c r="K237" s="68">
        <f>I237*K203</f>
        <v>7.7099999999999998E-3</v>
      </c>
      <c r="L237" s="51"/>
      <c r="M237" s="49"/>
      <c r="N237" s="51">
        <v>54753.06</v>
      </c>
      <c r="O237" s="49"/>
      <c r="P237" s="22">
        <f t="shared" si="3"/>
        <v>422.14609259999997</v>
      </c>
    </row>
    <row r="238" spans="1:16" s="35" customFormat="1" ht="35.1" customHeight="1" x14ac:dyDescent="0.25">
      <c r="A238" s="47"/>
      <c r="B238" s="31" t="s">
        <v>222</v>
      </c>
      <c r="C238" s="142" t="s">
        <v>223</v>
      </c>
      <c r="D238" s="142"/>
      <c r="E238" s="142"/>
      <c r="F238" s="142"/>
      <c r="G238" s="142"/>
      <c r="H238" s="48" t="s">
        <v>74</v>
      </c>
      <c r="I238" s="53">
        <v>0.01</v>
      </c>
      <c r="J238" s="49"/>
      <c r="K238" s="61">
        <f>I238*K203</f>
        <v>0.1542</v>
      </c>
      <c r="L238" s="51">
        <v>16496.03</v>
      </c>
      <c r="M238" s="53">
        <v>1.31</v>
      </c>
      <c r="N238" s="51">
        <v>21609.8</v>
      </c>
      <c r="O238" s="49"/>
      <c r="P238" s="22">
        <f t="shared" si="3"/>
        <v>3332.2311599999998</v>
      </c>
    </row>
    <row r="239" spans="1:16" s="35" customFormat="1" ht="35.1" customHeight="1" x14ac:dyDescent="0.25">
      <c r="A239" s="47"/>
      <c r="B239" s="31" t="s">
        <v>224</v>
      </c>
      <c r="C239" s="142" t="s">
        <v>225</v>
      </c>
      <c r="D239" s="142"/>
      <c r="E239" s="142"/>
      <c r="F239" s="142"/>
      <c r="G239" s="142"/>
      <c r="H239" s="48" t="s">
        <v>85</v>
      </c>
      <c r="I239" s="68">
        <v>1.3999999999999999E-4</v>
      </c>
      <c r="J239" s="49"/>
      <c r="K239" s="81">
        <f>I239*K203</f>
        <v>2.1587999999999998E-3</v>
      </c>
      <c r="L239" s="51">
        <v>67625.7</v>
      </c>
      <c r="M239" s="53">
        <v>1.21</v>
      </c>
      <c r="N239" s="51">
        <v>81827.100000000006</v>
      </c>
      <c r="O239" s="49"/>
      <c r="P239" s="22">
        <f t="shared" si="3"/>
        <v>176.64834347999999</v>
      </c>
    </row>
    <row r="240" spans="1:16" s="35" customFormat="1" ht="35.1" customHeight="1" x14ac:dyDescent="0.25">
      <c r="A240" s="47"/>
      <c r="B240" s="31" t="s">
        <v>226</v>
      </c>
      <c r="C240" s="142" t="s">
        <v>227</v>
      </c>
      <c r="D240" s="142"/>
      <c r="E240" s="142"/>
      <c r="F240" s="142"/>
      <c r="G240" s="142"/>
      <c r="H240" s="48" t="s">
        <v>228</v>
      </c>
      <c r="I240" s="53">
        <v>0.12</v>
      </c>
      <c r="J240" s="49"/>
      <c r="K240" s="61">
        <f>I240*K203</f>
        <v>1.8503999999999998</v>
      </c>
      <c r="L240" s="60">
        <v>152.26</v>
      </c>
      <c r="M240" s="53">
        <v>0.76</v>
      </c>
      <c r="N240" s="51">
        <v>115.72</v>
      </c>
      <c r="O240" s="49"/>
      <c r="P240" s="22">
        <f t="shared" si="3"/>
        <v>214.12828799999997</v>
      </c>
    </row>
    <row r="241" spans="1:16" s="35" customFormat="1" ht="35.1" customHeight="1" x14ac:dyDescent="0.25">
      <c r="A241" s="47"/>
      <c r="B241" s="31" t="s">
        <v>229</v>
      </c>
      <c r="C241" s="142" t="s">
        <v>230</v>
      </c>
      <c r="D241" s="142"/>
      <c r="E241" s="142"/>
      <c r="F241" s="142"/>
      <c r="G241" s="142"/>
      <c r="H241" s="48" t="s">
        <v>228</v>
      </c>
      <c r="I241" s="53">
        <v>4.46</v>
      </c>
      <c r="J241" s="49"/>
      <c r="K241" s="61">
        <f>I241*K203</f>
        <v>68.773200000000003</v>
      </c>
      <c r="L241" s="60">
        <v>178.97</v>
      </c>
      <c r="M241" s="52">
        <v>0.9</v>
      </c>
      <c r="N241" s="51">
        <v>161.07</v>
      </c>
      <c r="O241" s="49"/>
      <c r="P241" s="22">
        <f t="shared" si="3"/>
        <v>11077.299324</v>
      </c>
    </row>
    <row r="242" spans="1:16" s="35" customFormat="1" ht="15" x14ac:dyDescent="0.25">
      <c r="A242" s="99"/>
      <c r="B242" s="100" t="s">
        <v>231</v>
      </c>
      <c r="C242" s="153" t="s">
        <v>232</v>
      </c>
      <c r="D242" s="153"/>
      <c r="E242" s="153"/>
      <c r="F242" s="153"/>
      <c r="G242" s="153"/>
      <c r="H242" s="101" t="s">
        <v>233</v>
      </c>
      <c r="I242" s="106"/>
      <c r="J242" s="103"/>
      <c r="K242" s="106"/>
      <c r="L242" s="60"/>
      <c r="M242" s="49"/>
      <c r="N242" s="104"/>
      <c r="O242" s="103"/>
      <c r="P242" s="105"/>
    </row>
    <row r="243" spans="1:16" s="35" customFormat="1" ht="27" customHeight="1" x14ac:dyDescent="0.25">
      <c r="A243" s="99"/>
      <c r="B243" s="100" t="s">
        <v>234</v>
      </c>
      <c r="C243" s="153" t="s">
        <v>235</v>
      </c>
      <c r="D243" s="153"/>
      <c r="E243" s="153"/>
      <c r="F243" s="153"/>
      <c r="G243" s="153"/>
      <c r="H243" s="101" t="s">
        <v>74</v>
      </c>
      <c r="I243" s="102">
        <v>1.02</v>
      </c>
      <c r="J243" s="103"/>
      <c r="K243" s="108">
        <v>15.728400000000001</v>
      </c>
      <c r="L243" s="60"/>
      <c r="M243" s="49"/>
      <c r="N243" s="104"/>
      <c r="O243" s="103"/>
      <c r="P243" s="105"/>
    </row>
    <row r="244" spans="1:16" s="35" customFormat="1" ht="15" x14ac:dyDescent="0.25">
      <c r="A244" s="99"/>
      <c r="B244" s="100" t="s">
        <v>236</v>
      </c>
      <c r="C244" s="153" t="s">
        <v>237</v>
      </c>
      <c r="D244" s="153"/>
      <c r="E244" s="153"/>
      <c r="F244" s="153"/>
      <c r="G244" s="153"/>
      <c r="H244" s="101" t="s">
        <v>85</v>
      </c>
      <c r="I244" s="106"/>
      <c r="J244" s="103"/>
      <c r="K244" s="106"/>
      <c r="L244" s="60"/>
      <c r="M244" s="49"/>
      <c r="N244" s="104"/>
      <c r="O244" s="103"/>
      <c r="P244" s="105"/>
    </row>
    <row r="245" spans="1:16" s="35" customFormat="1" ht="17.25" customHeight="1" x14ac:dyDescent="0.25">
      <c r="A245" s="47"/>
      <c r="B245" s="31"/>
      <c r="C245" s="143" t="s">
        <v>39</v>
      </c>
      <c r="D245" s="143"/>
      <c r="E245" s="143"/>
      <c r="F245" s="143"/>
      <c r="G245" s="143"/>
      <c r="H245" s="42"/>
      <c r="I245" s="43"/>
      <c r="J245" s="43"/>
      <c r="K245" s="43"/>
      <c r="L245" s="45"/>
      <c r="M245" s="43"/>
      <c r="N245" s="54"/>
      <c r="O245" s="43"/>
      <c r="P245" s="23">
        <f>P204+P206+P207+P222</f>
        <v>132488.76629905199</v>
      </c>
    </row>
    <row r="246" spans="1:16" s="35" customFormat="1" ht="23.25" customHeight="1" x14ac:dyDescent="0.25">
      <c r="A246" s="55" t="s">
        <v>150</v>
      </c>
      <c r="B246" s="31" t="s">
        <v>421</v>
      </c>
      <c r="C246" s="142" t="s">
        <v>243</v>
      </c>
      <c r="D246" s="142"/>
      <c r="E246" s="142"/>
      <c r="F246" s="142"/>
      <c r="G246" s="142"/>
      <c r="H246" s="48" t="s">
        <v>74</v>
      </c>
      <c r="I246" s="102">
        <v>1.02</v>
      </c>
      <c r="J246" s="49"/>
      <c r="K246" s="61">
        <f>I246*K203</f>
        <v>15.728400000000001</v>
      </c>
      <c r="L246" s="60"/>
      <c r="M246" s="49"/>
      <c r="N246" s="51">
        <v>5947.71</v>
      </c>
      <c r="O246" s="49"/>
      <c r="P246" s="22">
        <f>K246*N246</f>
        <v>93547.961964000002</v>
      </c>
    </row>
    <row r="247" spans="1:16" s="35" customFormat="1" ht="23.25" customHeight="1" x14ac:dyDescent="0.25">
      <c r="A247" s="55" t="s">
        <v>152</v>
      </c>
      <c r="B247" s="31" t="s">
        <v>422</v>
      </c>
      <c r="C247" s="142" t="s">
        <v>245</v>
      </c>
      <c r="D247" s="142"/>
      <c r="E247" s="142"/>
      <c r="F247" s="142"/>
      <c r="G247" s="142"/>
      <c r="H247" s="48" t="s">
        <v>85</v>
      </c>
      <c r="I247" s="49"/>
      <c r="J247" s="49"/>
      <c r="K247" s="30">
        <v>0.40100000000000002</v>
      </c>
      <c r="L247" s="60"/>
      <c r="M247" s="49"/>
      <c r="N247" s="51">
        <v>42403.45</v>
      </c>
      <c r="O247" s="49"/>
      <c r="P247" s="22">
        <f t="shared" ref="P247:P248" si="4">K247*N247</f>
        <v>17003.783449999999</v>
      </c>
    </row>
    <row r="248" spans="1:16" s="35" customFormat="1" ht="23.25" customHeight="1" x14ac:dyDescent="0.25">
      <c r="A248" s="55" t="s">
        <v>454</v>
      </c>
      <c r="B248" s="31" t="s">
        <v>423</v>
      </c>
      <c r="C248" s="142" t="s">
        <v>247</v>
      </c>
      <c r="D248" s="142"/>
      <c r="E248" s="142"/>
      <c r="F248" s="142"/>
      <c r="G248" s="142"/>
      <c r="H248" s="48" t="s">
        <v>85</v>
      </c>
      <c r="I248" s="49"/>
      <c r="J248" s="49"/>
      <c r="K248" s="30">
        <v>0.26700000000000002</v>
      </c>
      <c r="L248" s="60"/>
      <c r="M248" s="49"/>
      <c r="N248" s="51">
        <v>43791.199999999997</v>
      </c>
      <c r="O248" s="49"/>
      <c r="P248" s="22">
        <f t="shared" si="4"/>
        <v>11692.250399999999</v>
      </c>
    </row>
    <row r="249" spans="1:16" s="35" customFormat="1" ht="15" x14ac:dyDescent="0.25">
      <c r="A249" s="55"/>
      <c r="B249" s="31"/>
      <c r="C249" s="142" t="s">
        <v>40</v>
      </c>
      <c r="D249" s="142"/>
      <c r="E249" s="142"/>
      <c r="F249" s="142"/>
      <c r="G249" s="142"/>
      <c r="H249" s="48"/>
      <c r="I249" s="49"/>
      <c r="J249" s="49"/>
      <c r="K249" s="49"/>
      <c r="L249" s="50"/>
      <c r="M249" s="49"/>
      <c r="N249" s="50"/>
      <c r="O249" s="49"/>
      <c r="P249" s="22">
        <f>P204+P207</f>
        <v>60634.937256000005</v>
      </c>
    </row>
    <row r="250" spans="1:16" s="35" customFormat="1" ht="15" x14ac:dyDescent="0.25">
      <c r="A250" s="55"/>
      <c r="B250" s="31" t="s">
        <v>238</v>
      </c>
      <c r="C250" s="142" t="s">
        <v>239</v>
      </c>
      <c r="D250" s="142"/>
      <c r="E250" s="142"/>
      <c r="F250" s="142"/>
      <c r="G250" s="142"/>
      <c r="H250" s="48" t="s">
        <v>43</v>
      </c>
      <c r="I250" s="56">
        <v>140</v>
      </c>
      <c r="J250" s="49"/>
      <c r="K250" s="56">
        <v>140</v>
      </c>
      <c r="L250" s="50"/>
      <c r="M250" s="49"/>
      <c r="N250" s="50"/>
      <c r="O250" s="49"/>
      <c r="P250" s="22">
        <f>K250*P249/100</f>
        <v>84888.91215840001</v>
      </c>
    </row>
    <row r="251" spans="1:16" s="35" customFormat="1" ht="15" x14ac:dyDescent="0.25">
      <c r="A251" s="55"/>
      <c r="B251" s="31" t="s">
        <v>240</v>
      </c>
      <c r="C251" s="142" t="s">
        <v>241</v>
      </c>
      <c r="D251" s="142"/>
      <c r="E251" s="142"/>
      <c r="F251" s="142"/>
      <c r="G251" s="142"/>
      <c r="H251" s="48" t="s">
        <v>43</v>
      </c>
      <c r="I251" s="56">
        <v>93</v>
      </c>
      <c r="J251" s="49"/>
      <c r="K251" s="56">
        <v>93</v>
      </c>
      <c r="L251" s="50"/>
      <c r="M251" s="49"/>
      <c r="N251" s="50"/>
      <c r="O251" s="49"/>
      <c r="P251" s="22">
        <f>K251*P249/100</f>
        <v>56390.491648080002</v>
      </c>
    </row>
    <row r="252" spans="1:16" s="35" customFormat="1" ht="15" x14ac:dyDescent="0.25">
      <c r="A252" s="57"/>
      <c r="B252" s="122"/>
      <c r="C252" s="143" t="s">
        <v>46</v>
      </c>
      <c r="D252" s="143"/>
      <c r="E252" s="143"/>
      <c r="F252" s="143"/>
      <c r="G252" s="143"/>
      <c r="H252" s="42"/>
      <c r="I252" s="43"/>
      <c r="J252" s="43"/>
      <c r="K252" s="43"/>
      <c r="L252" s="45"/>
      <c r="M252" s="43"/>
      <c r="N252" s="58">
        <f>P252/I203</f>
        <v>25681.722822278341</v>
      </c>
      <c r="O252" s="43"/>
      <c r="P252" s="23">
        <f>P245+P246+P247+P248+P250+P251</f>
        <v>396012.16591953201</v>
      </c>
    </row>
    <row r="253" spans="1:16" s="35" customFormat="1" ht="0" hidden="1" customHeight="1" x14ac:dyDescent="0.25">
      <c r="A253" s="69"/>
      <c r="B253" s="70"/>
      <c r="C253" s="70"/>
      <c r="D253" s="70"/>
      <c r="E253" s="70"/>
      <c r="F253" s="71"/>
      <c r="G253" s="71"/>
      <c r="H253" s="71"/>
      <c r="I253" s="71"/>
      <c r="J253" s="72"/>
      <c r="K253" s="71"/>
      <c r="L253" s="71"/>
      <c r="M253" s="71"/>
      <c r="N253" s="72"/>
      <c r="O253" s="49"/>
      <c r="P253" s="72"/>
    </row>
    <row r="254" spans="1:16" s="35" customFormat="1" ht="15" x14ac:dyDescent="0.25">
      <c r="A254" s="73"/>
      <c r="B254" s="74"/>
      <c r="C254" s="143" t="s">
        <v>381</v>
      </c>
      <c r="D254" s="143"/>
      <c r="E254" s="143"/>
      <c r="F254" s="143"/>
      <c r="G254" s="143"/>
      <c r="H254" s="143"/>
      <c r="I254" s="143"/>
      <c r="J254" s="143"/>
      <c r="K254" s="143"/>
      <c r="L254" s="143"/>
      <c r="M254" s="143"/>
      <c r="N254" s="143"/>
      <c r="O254" s="143"/>
      <c r="P254" s="75">
        <f>P257+P258+P259+P260+P261</f>
        <v>1339640.7897665631</v>
      </c>
    </row>
    <row r="255" spans="1:16" s="35" customFormat="1" ht="15" x14ac:dyDescent="0.25">
      <c r="A255" s="76"/>
      <c r="B255" s="31"/>
      <c r="C255" s="152" t="s">
        <v>382</v>
      </c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77"/>
    </row>
    <row r="256" spans="1:16" s="35" customFormat="1" ht="15" x14ac:dyDescent="0.25">
      <c r="A256" s="76"/>
      <c r="B256" s="31"/>
      <c r="C256" s="142" t="s">
        <v>371</v>
      </c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83"/>
    </row>
    <row r="257" spans="1:16" s="35" customFormat="1" ht="15" x14ac:dyDescent="0.25">
      <c r="A257" s="76"/>
      <c r="B257" s="31"/>
      <c r="C257" s="142" t="s">
        <v>372</v>
      </c>
      <c r="D257" s="142"/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24">
        <f>P143+P162+P184+P204</f>
        <v>157769.07920799998</v>
      </c>
    </row>
    <row r="258" spans="1:16" s="35" customFormat="1" ht="15" x14ac:dyDescent="0.25">
      <c r="A258" s="76"/>
      <c r="B258" s="31"/>
      <c r="C258" s="142" t="s">
        <v>262</v>
      </c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24">
        <f>P145+P164+P186+P206</f>
        <v>94523.039014368012</v>
      </c>
    </row>
    <row r="259" spans="1:16" s="35" customFormat="1" ht="15" x14ac:dyDescent="0.25">
      <c r="A259" s="76"/>
      <c r="B259" s="31"/>
      <c r="C259" s="142" t="s">
        <v>373</v>
      </c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142"/>
      <c r="O259" s="142"/>
      <c r="P259" s="24">
        <f>P146+P165+P187+P207</f>
        <v>24439.457284800003</v>
      </c>
    </row>
    <row r="260" spans="1:16" s="35" customFormat="1" ht="15" x14ac:dyDescent="0.25">
      <c r="A260" s="76"/>
      <c r="B260" s="31"/>
      <c r="C260" s="142" t="s">
        <v>374</v>
      </c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24">
        <f>P150+P154+P155+P156+P172+P176+P177+P178+P193+P198+P222+P246+P247+P248</f>
        <v>1062909.2142593951</v>
      </c>
    </row>
    <row r="261" spans="1:16" s="35" customFormat="1" ht="15" x14ac:dyDescent="0.25">
      <c r="A261" s="76"/>
      <c r="B261" s="31"/>
      <c r="C261" s="142" t="s">
        <v>411</v>
      </c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24"/>
    </row>
    <row r="262" spans="1:16" s="35" customFormat="1" ht="15" x14ac:dyDescent="0.25">
      <c r="A262" s="76"/>
      <c r="B262" s="31"/>
      <c r="C262" s="142" t="s">
        <v>375</v>
      </c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142"/>
      <c r="O262" s="142"/>
      <c r="P262" s="24">
        <f>P257+P259</f>
        <v>182208.53649279999</v>
      </c>
    </row>
    <row r="263" spans="1:16" s="35" customFormat="1" ht="15" x14ac:dyDescent="0.25">
      <c r="A263" s="76"/>
      <c r="B263" s="31"/>
      <c r="C263" s="142" t="s">
        <v>376</v>
      </c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24">
        <f>P158+P180+P200+P250</f>
        <v>220271.66401653603</v>
      </c>
    </row>
    <row r="264" spans="1:16" s="35" customFormat="1" ht="15" x14ac:dyDescent="0.25">
      <c r="A264" s="76"/>
      <c r="B264" s="31"/>
      <c r="C264" s="142" t="s">
        <v>377</v>
      </c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142"/>
      <c r="O264" s="142"/>
      <c r="P264" s="24">
        <f>P159+P181+P201+P251</f>
        <v>143371.90072690399</v>
      </c>
    </row>
    <row r="265" spans="1:16" s="35" customFormat="1" ht="15" x14ac:dyDescent="0.25">
      <c r="A265" s="76"/>
      <c r="B265" s="31"/>
      <c r="C265" s="142" t="s">
        <v>412</v>
      </c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24"/>
    </row>
    <row r="266" spans="1:16" s="35" customFormat="1" ht="15" x14ac:dyDescent="0.25">
      <c r="A266" s="76"/>
      <c r="B266" s="31"/>
      <c r="C266" s="142" t="s">
        <v>413</v>
      </c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24"/>
    </row>
    <row r="267" spans="1:16" s="35" customFormat="1" ht="15" x14ac:dyDescent="0.25">
      <c r="A267" s="76"/>
      <c r="B267" s="79"/>
      <c r="C267" s="152" t="s">
        <v>248</v>
      </c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77">
        <f>P254+P263+P264+P265+P266</f>
        <v>1703284.354510003</v>
      </c>
    </row>
    <row r="268" spans="1:16" s="35" customFormat="1" ht="15" x14ac:dyDescent="0.25">
      <c r="A268" s="76"/>
      <c r="B268" s="31"/>
      <c r="C268" s="142" t="s">
        <v>378</v>
      </c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142"/>
      <c r="O268" s="142"/>
      <c r="P268" s="83"/>
    </row>
    <row r="269" spans="1:16" s="35" customFormat="1" ht="15" x14ac:dyDescent="0.25">
      <c r="A269" s="76"/>
      <c r="B269" s="31"/>
      <c r="C269" s="142" t="s">
        <v>414</v>
      </c>
      <c r="D269" s="142"/>
      <c r="E269" s="142"/>
      <c r="F269" s="142"/>
      <c r="G269" s="142"/>
      <c r="H269" s="120"/>
      <c r="I269" s="120"/>
      <c r="J269" s="120"/>
      <c r="K269" s="120"/>
      <c r="L269" s="120"/>
      <c r="M269" s="120"/>
      <c r="N269" s="120"/>
      <c r="O269" s="120"/>
      <c r="P269" s="83"/>
    </row>
    <row r="270" spans="1:16" s="35" customFormat="1" ht="15" x14ac:dyDescent="0.25">
      <c r="A270" s="76"/>
      <c r="B270" s="31"/>
      <c r="C270" s="142" t="s">
        <v>415</v>
      </c>
      <c r="D270" s="142"/>
      <c r="E270" s="142"/>
      <c r="F270" s="142"/>
      <c r="G270" s="142"/>
      <c r="H270" s="120"/>
      <c r="I270" s="120"/>
      <c r="J270" s="120"/>
      <c r="K270" s="120"/>
      <c r="L270" s="120"/>
      <c r="M270" s="120"/>
      <c r="N270" s="120"/>
      <c r="O270" s="120"/>
      <c r="P270" s="83"/>
    </row>
    <row r="271" spans="1:16" s="35" customFormat="1" ht="15" customHeight="1" x14ac:dyDescent="0.25">
      <c r="A271" s="76"/>
      <c r="B271" s="31"/>
      <c r="C271" s="142" t="s">
        <v>379</v>
      </c>
      <c r="D271" s="142"/>
      <c r="E271" s="142"/>
      <c r="F271" s="121"/>
      <c r="G271" s="121"/>
      <c r="H271" s="121"/>
      <c r="I271" s="121"/>
      <c r="J271" s="121"/>
      <c r="K271" s="109">
        <f>K143+K162+K184+K204</f>
        <v>646.19240000000002</v>
      </c>
      <c r="L271" s="121"/>
      <c r="M271" s="121"/>
      <c r="N271" s="121"/>
      <c r="O271" s="121"/>
      <c r="P271" s="110"/>
    </row>
    <row r="272" spans="1:16" s="35" customFormat="1" ht="15" customHeight="1" x14ac:dyDescent="0.25">
      <c r="A272" s="76"/>
      <c r="B272" s="31"/>
      <c r="C272" s="142" t="s">
        <v>380</v>
      </c>
      <c r="D272" s="142"/>
      <c r="E272" s="142"/>
      <c r="F272" s="121"/>
      <c r="G272" s="121"/>
      <c r="H272" s="121"/>
      <c r="I272" s="121"/>
      <c r="J272" s="121"/>
      <c r="K272" s="111">
        <f>K146+K165+K187+K207</f>
        <v>71.067360000000008</v>
      </c>
      <c r="L272" s="124"/>
      <c r="M272" s="121"/>
      <c r="N272" s="121"/>
      <c r="O272" s="121"/>
      <c r="P272" s="112"/>
    </row>
    <row r="273" spans="1:16" s="35" customFormat="1" ht="15" x14ac:dyDescent="0.25">
      <c r="A273" s="147" t="s">
        <v>249</v>
      </c>
      <c r="B273" s="148"/>
      <c r="C273" s="148"/>
      <c r="D273" s="148"/>
      <c r="E273" s="148"/>
      <c r="F273" s="148"/>
      <c r="G273" s="148"/>
      <c r="H273" s="148"/>
      <c r="I273" s="148"/>
      <c r="J273" s="148"/>
      <c r="K273" s="154"/>
      <c r="L273" s="148"/>
      <c r="M273" s="148"/>
      <c r="N273" s="148"/>
      <c r="O273" s="148"/>
      <c r="P273" s="149"/>
    </row>
    <row r="274" spans="1:16" s="35" customFormat="1" ht="32.25" customHeight="1" x14ac:dyDescent="0.25">
      <c r="A274" s="41" t="s">
        <v>154</v>
      </c>
      <c r="B274" s="123" t="s">
        <v>251</v>
      </c>
      <c r="C274" s="150" t="s">
        <v>252</v>
      </c>
      <c r="D274" s="150"/>
      <c r="E274" s="150"/>
      <c r="F274" s="150"/>
      <c r="G274" s="150"/>
      <c r="H274" s="42" t="s">
        <v>253</v>
      </c>
      <c r="I274" s="43">
        <v>3.9E-2</v>
      </c>
      <c r="J274" s="43"/>
      <c r="K274" s="67">
        <v>3.9E-2</v>
      </c>
      <c r="L274" s="45"/>
      <c r="M274" s="43"/>
      <c r="N274" s="45"/>
      <c r="O274" s="43"/>
      <c r="P274" s="46"/>
    </row>
    <row r="275" spans="1:16" s="35" customFormat="1" ht="15" x14ac:dyDescent="0.25">
      <c r="A275" s="47"/>
      <c r="B275" s="31" t="s">
        <v>26</v>
      </c>
      <c r="C275" s="142" t="s">
        <v>51</v>
      </c>
      <c r="D275" s="142"/>
      <c r="E275" s="142"/>
      <c r="F275" s="142"/>
      <c r="G275" s="142"/>
      <c r="H275" s="48" t="s">
        <v>33</v>
      </c>
      <c r="I275" s="49"/>
      <c r="J275" s="49"/>
      <c r="K275" s="61">
        <f>K276</f>
        <v>0.84629999999999994</v>
      </c>
      <c r="L275" s="50"/>
      <c r="M275" s="49"/>
      <c r="N275" s="51"/>
      <c r="O275" s="49"/>
      <c r="P275" s="22">
        <f>P276</f>
        <v>235.71993899999995</v>
      </c>
    </row>
    <row r="276" spans="1:16" s="35" customFormat="1" ht="15" x14ac:dyDescent="0.25">
      <c r="A276" s="47"/>
      <c r="B276" s="31" t="s">
        <v>254</v>
      </c>
      <c r="C276" s="142" t="s">
        <v>255</v>
      </c>
      <c r="D276" s="142"/>
      <c r="E276" s="142"/>
      <c r="F276" s="142"/>
      <c r="G276" s="142"/>
      <c r="H276" s="48" t="s">
        <v>33</v>
      </c>
      <c r="I276" s="52">
        <v>21.7</v>
      </c>
      <c r="J276" s="49"/>
      <c r="K276" s="61">
        <f>I276*K274</f>
        <v>0.84629999999999994</v>
      </c>
      <c r="L276" s="60"/>
      <c r="M276" s="49"/>
      <c r="N276" s="51">
        <v>278.52999999999997</v>
      </c>
      <c r="O276" s="49"/>
      <c r="P276" s="22">
        <f>K276*N276</f>
        <v>235.71993899999995</v>
      </c>
    </row>
    <row r="277" spans="1:16" s="35" customFormat="1" ht="15" x14ac:dyDescent="0.25">
      <c r="A277" s="47"/>
      <c r="B277" s="31" t="s">
        <v>30</v>
      </c>
      <c r="C277" s="142" t="s">
        <v>31</v>
      </c>
      <c r="D277" s="142"/>
      <c r="E277" s="142"/>
      <c r="F277" s="142"/>
      <c r="G277" s="142"/>
      <c r="H277" s="48"/>
      <c r="I277" s="49"/>
      <c r="J277" s="49"/>
      <c r="K277" s="49"/>
      <c r="L277" s="50"/>
      <c r="M277" s="49"/>
      <c r="N277" s="50"/>
      <c r="O277" s="49"/>
      <c r="P277" s="25">
        <f>P279</f>
        <v>3.9910221000000003</v>
      </c>
    </row>
    <row r="278" spans="1:16" s="35" customFormat="1" ht="15" x14ac:dyDescent="0.25">
      <c r="A278" s="47"/>
      <c r="B278" s="31"/>
      <c r="C278" s="142" t="s">
        <v>32</v>
      </c>
      <c r="D278" s="142"/>
      <c r="E278" s="142"/>
      <c r="F278" s="142"/>
      <c r="G278" s="142"/>
      <c r="H278" s="48" t="s">
        <v>33</v>
      </c>
      <c r="I278" s="49"/>
      <c r="J278" s="49"/>
      <c r="K278" s="68">
        <f>K280</f>
        <v>8.9700000000000005E-3</v>
      </c>
      <c r="L278" s="50"/>
      <c r="M278" s="49"/>
      <c r="N278" s="51"/>
      <c r="O278" s="49"/>
      <c r="P278" s="22">
        <f>P280</f>
        <v>2.5266696000000004</v>
      </c>
    </row>
    <row r="279" spans="1:16" s="35" customFormat="1" ht="15" x14ac:dyDescent="0.25">
      <c r="A279" s="47"/>
      <c r="B279" s="31" t="s">
        <v>137</v>
      </c>
      <c r="C279" s="142" t="s">
        <v>138</v>
      </c>
      <c r="D279" s="142"/>
      <c r="E279" s="142"/>
      <c r="F279" s="142"/>
      <c r="G279" s="142"/>
      <c r="H279" s="48" t="s">
        <v>36</v>
      </c>
      <c r="I279" s="53">
        <v>0.23</v>
      </c>
      <c r="J279" s="49"/>
      <c r="K279" s="68">
        <f>I279*K274</f>
        <v>8.9700000000000005E-3</v>
      </c>
      <c r="L279" s="60"/>
      <c r="M279" s="49"/>
      <c r="N279" s="51">
        <v>444.93</v>
      </c>
      <c r="O279" s="49"/>
      <c r="P279" s="22">
        <f>K279*N279</f>
        <v>3.9910221000000003</v>
      </c>
    </row>
    <row r="280" spans="1:16" s="35" customFormat="1" ht="15" x14ac:dyDescent="0.25">
      <c r="A280" s="47"/>
      <c r="B280" s="31" t="s">
        <v>97</v>
      </c>
      <c r="C280" s="142" t="s">
        <v>98</v>
      </c>
      <c r="D280" s="142"/>
      <c r="E280" s="142"/>
      <c r="F280" s="142"/>
      <c r="G280" s="142"/>
      <c r="H280" s="48" t="s">
        <v>33</v>
      </c>
      <c r="I280" s="53">
        <v>0.23</v>
      </c>
      <c r="J280" s="49"/>
      <c r="K280" s="68">
        <f>I280*K274</f>
        <v>8.9700000000000005E-3</v>
      </c>
      <c r="L280" s="50"/>
      <c r="M280" s="49"/>
      <c r="N280" s="51">
        <v>281.68</v>
      </c>
      <c r="O280" s="49"/>
      <c r="P280" s="22">
        <f>K280*N280</f>
        <v>2.5266696000000004</v>
      </c>
    </row>
    <row r="281" spans="1:16" s="35" customFormat="1" ht="15" x14ac:dyDescent="0.25">
      <c r="A281" s="47"/>
      <c r="B281" s="31" t="s">
        <v>63</v>
      </c>
      <c r="C281" s="142" t="s">
        <v>71</v>
      </c>
      <c r="D281" s="142"/>
      <c r="E281" s="142"/>
      <c r="F281" s="142"/>
      <c r="G281" s="142"/>
      <c r="H281" s="48"/>
      <c r="I281" s="49"/>
      <c r="J281" s="49"/>
      <c r="K281" s="49"/>
      <c r="L281" s="50"/>
      <c r="M281" s="49"/>
      <c r="N281" s="50"/>
      <c r="O281" s="49"/>
      <c r="P281" s="22">
        <f>P282+P283</f>
        <v>3321.2321376</v>
      </c>
    </row>
    <row r="282" spans="1:16" s="35" customFormat="1" ht="15" x14ac:dyDescent="0.25">
      <c r="A282" s="47"/>
      <c r="B282" s="31" t="s">
        <v>256</v>
      </c>
      <c r="C282" s="142" t="s">
        <v>257</v>
      </c>
      <c r="D282" s="142"/>
      <c r="E282" s="142"/>
      <c r="F282" s="142"/>
      <c r="G282" s="142"/>
      <c r="H282" s="48" t="s">
        <v>208</v>
      </c>
      <c r="I282" s="56">
        <v>186</v>
      </c>
      <c r="J282" s="49"/>
      <c r="K282" s="30">
        <f>I282*K274</f>
        <v>7.2539999999999996</v>
      </c>
      <c r="L282" s="60">
        <v>200.77</v>
      </c>
      <c r="M282" s="53">
        <v>0.96</v>
      </c>
      <c r="N282" s="51">
        <f>L282*M282</f>
        <v>192.73920000000001</v>
      </c>
      <c r="O282" s="49"/>
      <c r="P282" s="22">
        <f t="shared" ref="P282:P283" si="5">K282*N282</f>
        <v>1398.1301567999999</v>
      </c>
    </row>
    <row r="283" spans="1:16" s="35" customFormat="1" ht="51" customHeight="1" x14ac:dyDescent="0.25">
      <c r="A283" s="47"/>
      <c r="B283" s="31" t="s">
        <v>258</v>
      </c>
      <c r="C283" s="142" t="s">
        <v>259</v>
      </c>
      <c r="D283" s="142"/>
      <c r="E283" s="142"/>
      <c r="F283" s="142"/>
      <c r="G283" s="142"/>
      <c r="H283" s="48" t="s">
        <v>208</v>
      </c>
      <c r="I283" s="56">
        <v>184</v>
      </c>
      <c r="J283" s="49"/>
      <c r="K283" s="30">
        <f>I283*K274</f>
        <v>7.1760000000000002</v>
      </c>
      <c r="L283" s="60">
        <v>221.48</v>
      </c>
      <c r="M283" s="53">
        <v>1.21</v>
      </c>
      <c r="N283" s="51">
        <f>L283*M283</f>
        <v>267.99079999999998</v>
      </c>
      <c r="O283" s="49"/>
      <c r="P283" s="22">
        <f t="shared" si="5"/>
        <v>1923.1019807999999</v>
      </c>
    </row>
    <row r="284" spans="1:16" s="35" customFormat="1" ht="15" x14ac:dyDescent="0.25">
      <c r="A284" s="47"/>
      <c r="B284" s="31"/>
      <c r="C284" s="143" t="s">
        <v>39</v>
      </c>
      <c r="D284" s="143"/>
      <c r="E284" s="143"/>
      <c r="F284" s="143"/>
      <c r="G284" s="143"/>
      <c r="H284" s="42"/>
      <c r="I284" s="43"/>
      <c r="J284" s="43"/>
      <c r="K284" s="43"/>
      <c r="L284" s="45"/>
      <c r="M284" s="43"/>
      <c r="N284" s="54"/>
      <c r="O284" s="43"/>
      <c r="P284" s="23">
        <v>3563.48</v>
      </c>
    </row>
    <row r="285" spans="1:16" s="35" customFormat="1" ht="15" x14ac:dyDescent="0.25">
      <c r="A285" s="55"/>
      <c r="B285" s="31"/>
      <c r="C285" s="142" t="s">
        <v>40</v>
      </c>
      <c r="D285" s="142"/>
      <c r="E285" s="142"/>
      <c r="F285" s="142"/>
      <c r="G285" s="142"/>
      <c r="H285" s="48"/>
      <c r="I285" s="49"/>
      <c r="J285" s="49"/>
      <c r="K285" s="49"/>
      <c r="L285" s="50"/>
      <c r="M285" s="49"/>
      <c r="N285" s="50"/>
      <c r="O285" s="49"/>
      <c r="P285" s="25">
        <v>238.25</v>
      </c>
    </row>
    <row r="286" spans="1:16" s="35" customFormat="1" ht="24" customHeight="1" x14ac:dyDescent="0.25">
      <c r="A286" s="55"/>
      <c r="B286" s="31" t="s">
        <v>165</v>
      </c>
      <c r="C286" s="142" t="s">
        <v>166</v>
      </c>
      <c r="D286" s="142"/>
      <c r="E286" s="142"/>
      <c r="F286" s="142"/>
      <c r="G286" s="142"/>
      <c r="H286" s="48" t="s">
        <v>43</v>
      </c>
      <c r="I286" s="56">
        <v>102</v>
      </c>
      <c r="J286" s="49"/>
      <c r="K286" s="56">
        <v>102</v>
      </c>
      <c r="L286" s="50"/>
      <c r="M286" s="49"/>
      <c r="N286" s="50"/>
      <c r="O286" s="49"/>
      <c r="P286" s="22">
        <f>K286*P285/100</f>
        <v>243.01499999999999</v>
      </c>
    </row>
    <row r="287" spans="1:16" s="35" customFormat="1" ht="24" customHeight="1" x14ac:dyDescent="0.25">
      <c r="A287" s="55"/>
      <c r="B287" s="31" t="s">
        <v>167</v>
      </c>
      <c r="C287" s="142" t="s">
        <v>168</v>
      </c>
      <c r="D287" s="142"/>
      <c r="E287" s="142"/>
      <c r="F287" s="142"/>
      <c r="G287" s="142"/>
      <c r="H287" s="48" t="s">
        <v>43</v>
      </c>
      <c r="I287" s="56">
        <v>58</v>
      </c>
      <c r="J287" s="49"/>
      <c r="K287" s="56">
        <v>58</v>
      </c>
      <c r="L287" s="50"/>
      <c r="M287" s="49"/>
      <c r="N287" s="50"/>
      <c r="O287" s="49"/>
      <c r="P287" s="22">
        <f>K287*P285/100</f>
        <v>138.185</v>
      </c>
    </row>
    <row r="288" spans="1:16" s="35" customFormat="1" ht="15" x14ac:dyDescent="0.25">
      <c r="A288" s="57"/>
      <c r="B288" s="122"/>
      <c r="C288" s="143" t="s">
        <v>46</v>
      </c>
      <c r="D288" s="143"/>
      <c r="E288" s="143"/>
      <c r="F288" s="143"/>
      <c r="G288" s="143"/>
      <c r="H288" s="42"/>
      <c r="I288" s="43"/>
      <c r="J288" s="43"/>
      <c r="K288" s="43"/>
      <c r="L288" s="45"/>
      <c r="M288" s="43"/>
      <c r="N288" s="58">
        <f>P288/I274</f>
        <v>101145.64102564102</v>
      </c>
      <c r="O288" s="43"/>
      <c r="P288" s="23">
        <f>P284+P286+P287</f>
        <v>3944.68</v>
      </c>
    </row>
    <row r="289" spans="1:16" s="35" customFormat="1" ht="0" hidden="1" customHeight="1" x14ac:dyDescent="0.25">
      <c r="A289" s="69"/>
      <c r="B289" s="70"/>
      <c r="C289" s="70"/>
      <c r="D289" s="70"/>
      <c r="E289" s="70"/>
      <c r="F289" s="71"/>
      <c r="G289" s="71"/>
      <c r="H289" s="71"/>
      <c r="I289" s="71"/>
      <c r="J289" s="72"/>
      <c r="K289" s="71"/>
      <c r="L289" s="71"/>
      <c r="M289" s="71"/>
      <c r="N289" s="72"/>
      <c r="O289" s="49"/>
      <c r="P289" s="72"/>
    </row>
    <row r="290" spans="1:16" s="35" customFormat="1" ht="15" x14ac:dyDescent="0.25">
      <c r="A290" s="73"/>
      <c r="B290" s="74"/>
      <c r="C290" s="143" t="s">
        <v>383</v>
      </c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  <c r="O290" s="143"/>
      <c r="P290" s="75">
        <f>P293+P294+P295+P296+P297</f>
        <v>3563.4697682999999</v>
      </c>
    </row>
    <row r="291" spans="1:16" s="35" customFormat="1" ht="15" x14ac:dyDescent="0.25">
      <c r="A291" s="76"/>
      <c r="B291" s="31"/>
      <c r="C291" s="152" t="s">
        <v>384</v>
      </c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77"/>
    </row>
    <row r="292" spans="1:16" s="35" customFormat="1" ht="15" x14ac:dyDescent="0.25">
      <c r="A292" s="76"/>
      <c r="B292" s="31"/>
      <c r="C292" s="142" t="s">
        <v>371</v>
      </c>
      <c r="D292" s="142"/>
      <c r="E292" s="142"/>
      <c r="F292" s="142"/>
      <c r="G292" s="142"/>
      <c r="H292" s="142"/>
      <c r="I292" s="142"/>
      <c r="J292" s="142"/>
      <c r="K292" s="142"/>
      <c r="L292" s="142"/>
      <c r="M292" s="142"/>
      <c r="N292" s="142"/>
      <c r="O292" s="142"/>
      <c r="P292" s="84"/>
    </row>
    <row r="293" spans="1:16" s="35" customFormat="1" ht="15" x14ac:dyDescent="0.25">
      <c r="A293" s="76"/>
      <c r="B293" s="31"/>
      <c r="C293" s="142" t="s">
        <v>372</v>
      </c>
      <c r="D293" s="142"/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24">
        <f>P275</f>
        <v>235.71993899999995</v>
      </c>
    </row>
    <row r="294" spans="1:16" s="35" customFormat="1" ht="15" x14ac:dyDescent="0.25">
      <c r="A294" s="76"/>
      <c r="B294" s="31"/>
      <c r="C294" s="142" t="s">
        <v>262</v>
      </c>
      <c r="D294" s="142"/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24">
        <f>P277</f>
        <v>3.9910221000000003</v>
      </c>
    </row>
    <row r="295" spans="1:16" s="35" customFormat="1" ht="15" x14ac:dyDescent="0.25">
      <c r="A295" s="76"/>
      <c r="B295" s="31"/>
      <c r="C295" s="142" t="s">
        <v>373</v>
      </c>
      <c r="D295" s="142"/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24">
        <f>P278</f>
        <v>2.5266696000000004</v>
      </c>
    </row>
    <row r="296" spans="1:16" s="35" customFormat="1" ht="15" x14ac:dyDescent="0.25">
      <c r="A296" s="76"/>
      <c r="B296" s="31"/>
      <c r="C296" s="142" t="s">
        <v>374</v>
      </c>
      <c r="D296" s="142"/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24">
        <f>P281</f>
        <v>3321.2321376</v>
      </c>
    </row>
    <row r="297" spans="1:16" s="35" customFormat="1" ht="15" x14ac:dyDescent="0.25">
      <c r="A297" s="76"/>
      <c r="B297" s="31"/>
      <c r="C297" s="142" t="s">
        <v>411</v>
      </c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24"/>
    </row>
    <row r="298" spans="1:16" s="35" customFormat="1" ht="15" x14ac:dyDescent="0.25">
      <c r="A298" s="76"/>
      <c r="B298" s="31"/>
      <c r="C298" s="142" t="s">
        <v>375</v>
      </c>
      <c r="D298" s="142"/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24">
        <f>P293+P295</f>
        <v>238.24660859999994</v>
      </c>
    </row>
    <row r="299" spans="1:16" s="35" customFormat="1" ht="15" x14ac:dyDescent="0.25">
      <c r="A299" s="76"/>
      <c r="B299" s="31"/>
      <c r="C299" s="142" t="s">
        <v>376</v>
      </c>
      <c r="D299" s="142"/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24">
        <f>P286</f>
        <v>243.01499999999999</v>
      </c>
    </row>
    <row r="300" spans="1:16" s="35" customFormat="1" ht="15" x14ac:dyDescent="0.25">
      <c r="A300" s="76"/>
      <c r="B300" s="31"/>
      <c r="C300" s="142" t="s">
        <v>377</v>
      </c>
      <c r="D300" s="142"/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24">
        <f>P287</f>
        <v>138.185</v>
      </c>
    </row>
    <row r="301" spans="1:16" s="35" customFormat="1" ht="15" x14ac:dyDescent="0.25">
      <c r="A301" s="76"/>
      <c r="B301" s="31"/>
      <c r="C301" s="142" t="s">
        <v>412</v>
      </c>
      <c r="D301" s="142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24"/>
    </row>
    <row r="302" spans="1:16" s="35" customFormat="1" ht="15" x14ac:dyDescent="0.25">
      <c r="A302" s="76"/>
      <c r="B302" s="31"/>
      <c r="C302" s="142" t="s">
        <v>413</v>
      </c>
      <c r="D302" s="142"/>
      <c r="E302" s="142"/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24"/>
    </row>
    <row r="303" spans="1:16" s="35" customFormat="1" ht="15" x14ac:dyDescent="0.25">
      <c r="A303" s="76"/>
      <c r="B303" s="79"/>
      <c r="C303" s="152" t="s">
        <v>263</v>
      </c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77">
        <f>P290+P299+P300+P301+P302</f>
        <v>3944.6697682999998</v>
      </c>
    </row>
    <row r="304" spans="1:16" s="35" customFormat="1" ht="15" x14ac:dyDescent="0.25">
      <c r="A304" s="76"/>
      <c r="B304" s="31"/>
      <c r="C304" s="142" t="s">
        <v>378</v>
      </c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83"/>
    </row>
    <row r="305" spans="1:16" s="35" customFormat="1" ht="15" customHeight="1" x14ac:dyDescent="0.25">
      <c r="A305" s="76"/>
      <c r="B305" s="31"/>
      <c r="C305" s="142" t="s">
        <v>414</v>
      </c>
      <c r="D305" s="142"/>
      <c r="E305" s="142"/>
      <c r="F305" s="142"/>
      <c r="G305" s="142"/>
      <c r="H305" s="120"/>
      <c r="I305" s="120"/>
      <c r="J305" s="120"/>
      <c r="K305" s="120"/>
      <c r="L305" s="120"/>
      <c r="M305" s="120"/>
      <c r="N305" s="120"/>
      <c r="O305" s="120"/>
      <c r="P305" s="83"/>
    </row>
    <row r="306" spans="1:16" s="35" customFormat="1" ht="15" customHeight="1" x14ac:dyDescent="0.25">
      <c r="A306" s="76"/>
      <c r="B306" s="31"/>
      <c r="C306" s="142" t="s">
        <v>415</v>
      </c>
      <c r="D306" s="142"/>
      <c r="E306" s="142"/>
      <c r="F306" s="142"/>
      <c r="G306" s="142"/>
      <c r="H306" s="120"/>
      <c r="I306" s="120"/>
      <c r="J306" s="120"/>
      <c r="K306" s="120"/>
      <c r="L306" s="120"/>
      <c r="M306" s="120"/>
      <c r="N306" s="120"/>
      <c r="O306" s="120"/>
      <c r="P306" s="83"/>
    </row>
    <row r="307" spans="1:16" s="35" customFormat="1" ht="15" customHeight="1" x14ac:dyDescent="0.25">
      <c r="A307" s="76"/>
      <c r="B307" s="31"/>
      <c r="C307" s="142" t="s">
        <v>379</v>
      </c>
      <c r="D307" s="142"/>
      <c r="E307" s="142"/>
      <c r="F307" s="121"/>
      <c r="G307" s="121"/>
      <c r="H307" s="121"/>
      <c r="I307" s="121"/>
      <c r="J307" s="121"/>
      <c r="K307" s="109">
        <f>K275</f>
        <v>0.84629999999999994</v>
      </c>
      <c r="L307" s="121"/>
      <c r="M307" s="121"/>
      <c r="N307" s="121"/>
      <c r="O307" s="121"/>
      <c r="P307" s="110"/>
    </row>
    <row r="308" spans="1:16" s="35" customFormat="1" ht="15" customHeight="1" x14ac:dyDescent="0.25">
      <c r="A308" s="76"/>
      <c r="B308" s="31"/>
      <c r="C308" s="142" t="s">
        <v>380</v>
      </c>
      <c r="D308" s="142"/>
      <c r="E308" s="142"/>
      <c r="F308" s="121"/>
      <c r="G308" s="121"/>
      <c r="H308" s="121"/>
      <c r="I308" s="121"/>
      <c r="J308" s="121"/>
      <c r="K308" s="111">
        <f>K278</f>
        <v>8.9700000000000005E-3</v>
      </c>
      <c r="L308" s="124"/>
      <c r="M308" s="121"/>
      <c r="N308" s="121"/>
      <c r="O308" s="121"/>
      <c r="P308" s="112"/>
    </row>
    <row r="309" spans="1:16" s="35" customFormat="1" ht="15" x14ac:dyDescent="0.25">
      <c r="A309" s="147" t="s">
        <v>387</v>
      </c>
      <c r="B309" s="148"/>
      <c r="C309" s="148"/>
      <c r="D309" s="148"/>
      <c r="E309" s="148"/>
      <c r="F309" s="148"/>
      <c r="G309" s="148"/>
      <c r="H309" s="148"/>
      <c r="I309" s="148"/>
      <c r="J309" s="148"/>
      <c r="K309" s="148"/>
      <c r="L309" s="148"/>
      <c r="M309" s="148"/>
      <c r="N309" s="148"/>
      <c r="O309" s="148"/>
      <c r="P309" s="149"/>
    </row>
    <row r="310" spans="1:16" s="35" customFormat="1" ht="30.75" customHeight="1" x14ac:dyDescent="0.25">
      <c r="A310" s="41" t="s">
        <v>169</v>
      </c>
      <c r="B310" s="123" t="s">
        <v>265</v>
      </c>
      <c r="C310" s="150" t="s">
        <v>266</v>
      </c>
      <c r="D310" s="150"/>
      <c r="E310" s="150"/>
      <c r="F310" s="150"/>
      <c r="G310" s="150"/>
      <c r="H310" s="42" t="s">
        <v>267</v>
      </c>
      <c r="I310" s="43">
        <v>4.05</v>
      </c>
      <c r="J310" s="43"/>
      <c r="K310" s="44">
        <v>4.05</v>
      </c>
      <c r="L310" s="45"/>
      <c r="M310" s="43"/>
      <c r="N310" s="45"/>
      <c r="O310" s="43"/>
      <c r="P310" s="46"/>
    </row>
    <row r="311" spans="1:16" s="35" customFormat="1" ht="15" x14ac:dyDescent="0.25">
      <c r="A311" s="47"/>
      <c r="B311" s="31" t="s">
        <v>26</v>
      </c>
      <c r="C311" s="142" t="s">
        <v>51</v>
      </c>
      <c r="D311" s="142"/>
      <c r="E311" s="142"/>
      <c r="F311" s="142"/>
      <c r="G311" s="142"/>
      <c r="H311" s="48" t="s">
        <v>33</v>
      </c>
      <c r="I311" s="49"/>
      <c r="J311" s="49"/>
      <c r="K311" s="61">
        <f>K312</f>
        <v>1364.3235</v>
      </c>
      <c r="L311" s="50"/>
      <c r="M311" s="49"/>
      <c r="N311" s="51"/>
      <c r="O311" s="49"/>
      <c r="P311" s="22">
        <f>P312</f>
        <v>349894.40480999998</v>
      </c>
    </row>
    <row r="312" spans="1:16" s="35" customFormat="1" ht="15" x14ac:dyDescent="0.25">
      <c r="A312" s="47"/>
      <c r="B312" s="31" t="s">
        <v>268</v>
      </c>
      <c r="C312" s="142" t="s">
        <v>269</v>
      </c>
      <c r="D312" s="142"/>
      <c r="E312" s="142"/>
      <c r="F312" s="142"/>
      <c r="G312" s="142"/>
      <c r="H312" s="48" t="s">
        <v>33</v>
      </c>
      <c r="I312" s="53">
        <v>336.87</v>
      </c>
      <c r="J312" s="49"/>
      <c r="K312" s="61">
        <f>I312*K310</f>
        <v>1364.3235</v>
      </c>
      <c r="L312" s="60"/>
      <c r="M312" s="49"/>
      <c r="N312" s="51">
        <v>256.45999999999998</v>
      </c>
      <c r="O312" s="49"/>
      <c r="P312" s="22">
        <f>K312*N312</f>
        <v>349894.40480999998</v>
      </c>
    </row>
    <row r="313" spans="1:16" s="35" customFormat="1" ht="15" x14ac:dyDescent="0.25">
      <c r="A313" s="47"/>
      <c r="B313" s="31" t="s">
        <v>30</v>
      </c>
      <c r="C313" s="142" t="s">
        <v>31</v>
      </c>
      <c r="D313" s="142"/>
      <c r="E313" s="142"/>
      <c r="F313" s="142"/>
      <c r="G313" s="142"/>
      <c r="H313" s="48"/>
      <c r="I313" s="49"/>
      <c r="J313" s="49"/>
      <c r="K313" s="49"/>
      <c r="L313" s="50"/>
      <c r="M313" s="49"/>
      <c r="N313" s="50"/>
      <c r="O313" s="49"/>
      <c r="P313" s="22">
        <f>P315+P317+P319</f>
        <v>307939.73512500001</v>
      </c>
    </row>
    <row r="314" spans="1:16" s="35" customFormat="1" ht="15" x14ac:dyDescent="0.25">
      <c r="A314" s="47"/>
      <c r="B314" s="31"/>
      <c r="C314" s="142" t="s">
        <v>32</v>
      </c>
      <c r="D314" s="142"/>
      <c r="E314" s="142"/>
      <c r="F314" s="142"/>
      <c r="G314" s="142"/>
      <c r="H314" s="48" t="s">
        <v>33</v>
      </c>
      <c r="I314" s="49"/>
      <c r="J314" s="49"/>
      <c r="K314" s="61">
        <f>K316+K318</f>
        <v>189.01349999999999</v>
      </c>
      <c r="L314" s="50"/>
      <c r="M314" s="49"/>
      <c r="N314" s="51"/>
      <c r="O314" s="49"/>
      <c r="P314" s="22">
        <f>P316+P318</f>
        <v>61720.959149999995</v>
      </c>
    </row>
    <row r="315" spans="1:16" s="35" customFormat="1" ht="15" x14ac:dyDescent="0.25">
      <c r="A315" s="47"/>
      <c r="B315" s="31" t="s">
        <v>174</v>
      </c>
      <c r="C315" s="142" t="s">
        <v>175</v>
      </c>
      <c r="D315" s="142"/>
      <c r="E315" s="142"/>
      <c r="F315" s="142"/>
      <c r="G315" s="142"/>
      <c r="H315" s="48" t="s">
        <v>36</v>
      </c>
      <c r="I315" s="53">
        <v>2.41</v>
      </c>
      <c r="J315" s="49"/>
      <c r="K315" s="61">
        <f>I315*K310</f>
        <v>9.7605000000000004</v>
      </c>
      <c r="L315" s="51"/>
      <c r="M315" s="49"/>
      <c r="N315" s="51">
        <v>1359.45</v>
      </c>
      <c r="O315" s="49"/>
      <c r="P315" s="22">
        <f t="shared" ref="P315:P319" si="6">K315*N315</f>
        <v>13268.911725000002</v>
      </c>
    </row>
    <row r="316" spans="1:16" s="35" customFormat="1" ht="15" x14ac:dyDescent="0.25">
      <c r="A316" s="47"/>
      <c r="B316" s="31" t="s">
        <v>37</v>
      </c>
      <c r="C316" s="142" t="s">
        <v>38</v>
      </c>
      <c r="D316" s="142"/>
      <c r="E316" s="142"/>
      <c r="F316" s="142"/>
      <c r="G316" s="142"/>
      <c r="H316" s="48" t="s">
        <v>33</v>
      </c>
      <c r="I316" s="53">
        <v>2.41</v>
      </c>
      <c r="J316" s="49"/>
      <c r="K316" s="61">
        <f>I316*K310</f>
        <v>9.7605000000000004</v>
      </c>
      <c r="L316" s="50"/>
      <c r="M316" s="49"/>
      <c r="N316" s="51">
        <v>378.38</v>
      </c>
      <c r="O316" s="49"/>
      <c r="P316" s="22">
        <f t="shared" si="6"/>
        <v>3693.1779900000001</v>
      </c>
    </row>
    <row r="317" spans="1:16" s="35" customFormat="1" ht="40.5" customHeight="1" x14ac:dyDescent="0.25">
      <c r="A317" s="47"/>
      <c r="B317" s="31" t="s">
        <v>270</v>
      </c>
      <c r="C317" s="142" t="s">
        <v>271</v>
      </c>
      <c r="D317" s="142"/>
      <c r="E317" s="142"/>
      <c r="F317" s="142"/>
      <c r="G317" s="142"/>
      <c r="H317" s="48" t="s">
        <v>36</v>
      </c>
      <c r="I317" s="53">
        <v>44.26</v>
      </c>
      <c r="J317" s="49"/>
      <c r="K317" s="30">
        <f>I317*K310</f>
        <v>179.25299999999999</v>
      </c>
      <c r="L317" s="51">
        <v>1408.28</v>
      </c>
      <c r="M317" s="53">
        <v>1.1399999999999999</v>
      </c>
      <c r="N317" s="51">
        <v>1605.44</v>
      </c>
      <c r="O317" s="49"/>
      <c r="P317" s="22">
        <f t="shared" si="6"/>
        <v>287779.93631999998</v>
      </c>
    </row>
    <row r="318" spans="1:16" s="35" customFormat="1" ht="15" x14ac:dyDescent="0.25">
      <c r="A318" s="47"/>
      <c r="B318" s="31" t="s">
        <v>118</v>
      </c>
      <c r="C318" s="142" t="s">
        <v>119</v>
      </c>
      <c r="D318" s="142"/>
      <c r="E318" s="142"/>
      <c r="F318" s="142"/>
      <c r="G318" s="142"/>
      <c r="H318" s="48" t="s">
        <v>33</v>
      </c>
      <c r="I318" s="53">
        <v>44.26</v>
      </c>
      <c r="J318" s="49"/>
      <c r="K318" s="30">
        <f>I318*K310</f>
        <v>179.25299999999999</v>
      </c>
      <c r="L318" s="50"/>
      <c r="M318" s="49"/>
      <c r="N318" s="51">
        <v>323.72000000000003</v>
      </c>
      <c r="O318" s="49"/>
      <c r="P318" s="22">
        <f t="shared" si="6"/>
        <v>58027.781159999999</v>
      </c>
    </row>
    <row r="319" spans="1:16" s="35" customFormat="1" ht="15" x14ac:dyDescent="0.25">
      <c r="A319" s="47"/>
      <c r="B319" s="31" t="s">
        <v>272</v>
      </c>
      <c r="C319" s="142" t="s">
        <v>273</v>
      </c>
      <c r="D319" s="142"/>
      <c r="E319" s="142"/>
      <c r="F319" s="142"/>
      <c r="G319" s="142"/>
      <c r="H319" s="48" t="s">
        <v>36</v>
      </c>
      <c r="I319" s="53">
        <v>43.56</v>
      </c>
      <c r="J319" s="49"/>
      <c r="K319" s="30">
        <f>I319*K310</f>
        <v>176.41800000000001</v>
      </c>
      <c r="L319" s="60"/>
      <c r="M319" s="49"/>
      <c r="N319" s="51">
        <v>39.06</v>
      </c>
      <c r="O319" s="49"/>
      <c r="P319" s="22">
        <f t="shared" si="6"/>
        <v>6890.8870800000004</v>
      </c>
    </row>
    <row r="320" spans="1:16" s="35" customFormat="1" ht="15" x14ac:dyDescent="0.25">
      <c r="A320" s="47"/>
      <c r="B320" s="31" t="s">
        <v>63</v>
      </c>
      <c r="C320" s="142" t="s">
        <v>71</v>
      </c>
      <c r="D320" s="142"/>
      <c r="E320" s="142"/>
      <c r="F320" s="142"/>
      <c r="G320" s="142"/>
      <c r="H320" s="48"/>
      <c r="I320" s="49"/>
      <c r="J320" s="49"/>
      <c r="K320" s="49"/>
      <c r="L320" s="50"/>
      <c r="M320" s="49"/>
      <c r="N320" s="50"/>
      <c r="O320" s="49"/>
      <c r="P320" s="25">
        <f>P321+P322+P323+P324+P325+P326+P327+P328</f>
        <v>785.06026199999997</v>
      </c>
    </row>
    <row r="321" spans="1:16" s="35" customFormat="1" ht="15" x14ac:dyDescent="0.25">
      <c r="A321" s="47"/>
      <c r="B321" s="31" t="s">
        <v>274</v>
      </c>
      <c r="C321" s="142" t="s">
        <v>275</v>
      </c>
      <c r="D321" s="142"/>
      <c r="E321" s="142"/>
      <c r="F321" s="142"/>
      <c r="G321" s="142"/>
      <c r="H321" s="48" t="s">
        <v>74</v>
      </c>
      <c r="I321" s="53">
        <v>0.02</v>
      </c>
      <c r="J321" s="49"/>
      <c r="K321" s="30">
        <f>I321*K310</f>
        <v>8.1000000000000003E-2</v>
      </c>
      <c r="L321" s="60">
        <v>36.31</v>
      </c>
      <c r="M321" s="52">
        <v>1.2</v>
      </c>
      <c r="N321" s="51">
        <v>43.57</v>
      </c>
      <c r="O321" s="49"/>
      <c r="P321" s="22">
        <f t="shared" ref="P321:P324" si="7">K321*N321</f>
        <v>3.5291700000000001</v>
      </c>
    </row>
    <row r="322" spans="1:16" s="35" customFormat="1" ht="15" x14ac:dyDescent="0.25">
      <c r="A322" s="47"/>
      <c r="B322" s="31" t="s">
        <v>198</v>
      </c>
      <c r="C322" s="142" t="s">
        <v>199</v>
      </c>
      <c r="D322" s="142"/>
      <c r="E322" s="142"/>
      <c r="F322" s="142"/>
      <c r="G322" s="142"/>
      <c r="H322" s="48" t="s">
        <v>200</v>
      </c>
      <c r="I322" s="52">
        <v>6.3</v>
      </c>
      <c r="J322" s="49"/>
      <c r="K322" s="30">
        <f>I322*K310</f>
        <v>25.514999999999997</v>
      </c>
      <c r="L322" s="60">
        <v>4.9400000000000004</v>
      </c>
      <c r="M322" s="53">
        <v>0.81</v>
      </c>
      <c r="N322" s="51">
        <v>4</v>
      </c>
      <c r="O322" s="49"/>
      <c r="P322" s="22">
        <f t="shared" si="7"/>
        <v>102.05999999999999</v>
      </c>
    </row>
    <row r="323" spans="1:16" s="35" customFormat="1" ht="15" x14ac:dyDescent="0.25">
      <c r="A323" s="47"/>
      <c r="B323" s="31" t="s">
        <v>276</v>
      </c>
      <c r="C323" s="142" t="s">
        <v>82</v>
      </c>
      <c r="D323" s="142"/>
      <c r="E323" s="142"/>
      <c r="F323" s="142"/>
      <c r="G323" s="142"/>
      <c r="H323" s="48" t="s">
        <v>74</v>
      </c>
      <c r="I323" s="30">
        <v>7.9000000000000001E-2</v>
      </c>
      <c r="J323" s="49"/>
      <c r="K323" s="68">
        <f>I323*K310</f>
        <v>0.31995000000000001</v>
      </c>
      <c r="L323" s="60">
        <v>573.70000000000005</v>
      </c>
      <c r="M323" s="53">
        <v>0.99</v>
      </c>
      <c r="N323" s="51">
        <v>567.96</v>
      </c>
      <c r="O323" s="49"/>
      <c r="P323" s="22">
        <f t="shared" si="7"/>
        <v>181.71880200000001</v>
      </c>
    </row>
    <row r="324" spans="1:16" s="35" customFormat="1" ht="24.75" customHeight="1" x14ac:dyDescent="0.25">
      <c r="A324" s="47"/>
      <c r="B324" s="31" t="s">
        <v>277</v>
      </c>
      <c r="C324" s="142" t="s">
        <v>278</v>
      </c>
      <c r="D324" s="142"/>
      <c r="E324" s="142"/>
      <c r="F324" s="142"/>
      <c r="G324" s="142"/>
      <c r="H324" s="48" t="s">
        <v>85</v>
      </c>
      <c r="I324" s="53">
        <v>0.02</v>
      </c>
      <c r="J324" s="49"/>
      <c r="K324" s="30">
        <f>I324*K310</f>
        <v>8.1000000000000003E-2</v>
      </c>
      <c r="L324" s="51">
        <v>4800.8500000000004</v>
      </c>
      <c r="M324" s="53">
        <v>1.28</v>
      </c>
      <c r="N324" s="51">
        <v>6145.09</v>
      </c>
      <c r="O324" s="49"/>
      <c r="P324" s="22">
        <f t="shared" si="7"/>
        <v>497.75229000000002</v>
      </c>
    </row>
    <row r="325" spans="1:16" s="35" customFormat="1" ht="15" x14ac:dyDescent="0.25">
      <c r="A325" s="99"/>
      <c r="B325" s="100" t="s">
        <v>279</v>
      </c>
      <c r="C325" s="153" t="s">
        <v>280</v>
      </c>
      <c r="D325" s="153"/>
      <c r="E325" s="153"/>
      <c r="F325" s="153"/>
      <c r="G325" s="153"/>
      <c r="H325" s="101" t="s">
        <v>141</v>
      </c>
      <c r="I325" s="106"/>
      <c r="J325" s="103"/>
      <c r="K325" s="106"/>
      <c r="L325" s="60"/>
      <c r="M325" s="49"/>
      <c r="N325" s="104"/>
      <c r="O325" s="103"/>
      <c r="P325" s="105"/>
    </row>
    <row r="326" spans="1:16" s="35" customFormat="1" ht="15" x14ac:dyDescent="0.25">
      <c r="A326" s="99"/>
      <c r="B326" s="100" t="s">
        <v>281</v>
      </c>
      <c r="C326" s="153" t="s">
        <v>282</v>
      </c>
      <c r="D326" s="153"/>
      <c r="E326" s="153"/>
      <c r="F326" s="153"/>
      <c r="G326" s="153"/>
      <c r="H326" s="101" t="s">
        <v>213</v>
      </c>
      <c r="I326" s="106"/>
      <c r="J326" s="103"/>
      <c r="K326" s="106"/>
      <c r="L326" s="60"/>
      <c r="M326" s="49"/>
      <c r="N326" s="104"/>
      <c r="O326" s="103"/>
      <c r="P326" s="105"/>
    </row>
    <row r="327" spans="1:16" s="35" customFormat="1" ht="15" x14ac:dyDescent="0.25">
      <c r="A327" s="99"/>
      <c r="B327" s="100" t="s">
        <v>122</v>
      </c>
      <c r="C327" s="153" t="s">
        <v>123</v>
      </c>
      <c r="D327" s="153"/>
      <c r="E327" s="153"/>
      <c r="F327" s="153"/>
      <c r="G327" s="153"/>
      <c r="H327" s="101" t="s">
        <v>74</v>
      </c>
      <c r="I327" s="106"/>
      <c r="J327" s="103"/>
      <c r="K327" s="106"/>
      <c r="L327" s="60"/>
      <c r="M327" s="49"/>
      <c r="N327" s="104"/>
      <c r="O327" s="103"/>
      <c r="P327" s="105"/>
    </row>
    <row r="328" spans="1:16" s="35" customFormat="1" ht="15" x14ac:dyDescent="0.25">
      <c r="A328" s="99"/>
      <c r="B328" s="100" t="s">
        <v>283</v>
      </c>
      <c r="C328" s="153" t="s">
        <v>284</v>
      </c>
      <c r="D328" s="153"/>
      <c r="E328" s="153"/>
      <c r="F328" s="153"/>
      <c r="G328" s="153"/>
      <c r="H328" s="101" t="s">
        <v>213</v>
      </c>
      <c r="I328" s="106"/>
      <c r="J328" s="103"/>
      <c r="K328" s="106"/>
      <c r="L328" s="60"/>
      <c r="M328" s="49"/>
      <c r="N328" s="104"/>
      <c r="O328" s="103"/>
      <c r="P328" s="105"/>
    </row>
    <row r="329" spans="1:16" s="35" customFormat="1" ht="15" x14ac:dyDescent="0.25">
      <c r="A329" s="47"/>
      <c r="B329" s="31"/>
      <c r="C329" s="143" t="s">
        <v>39</v>
      </c>
      <c r="D329" s="143"/>
      <c r="E329" s="143"/>
      <c r="F329" s="143"/>
      <c r="G329" s="143"/>
      <c r="H329" s="42"/>
      <c r="I329" s="43"/>
      <c r="J329" s="43"/>
      <c r="K329" s="43"/>
      <c r="L329" s="45"/>
      <c r="M329" s="43"/>
      <c r="N329" s="54"/>
      <c r="O329" s="43"/>
      <c r="P329" s="23">
        <f>P311+P313+P314+P320</f>
        <v>720340.15934699995</v>
      </c>
    </row>
    <row r="330" spans="1:16" s="35" customFormat="1" ht="23.25" customHeight="1" x14ac:dyDescent="0.25">
      <c r="A330" s="55" t="s">
        <v>455</v>
      </c>
      <c r="B330" s="31" t="s">
        <v>426</v>
      </c>
      <c r="C330" s="142" t="s">
        <v>292</v>
      </c>
      <c r="D330" s="142"/>
      <c r="E330" s="142"/>
      <c r="F330" s="142"/>
      <c r="G330" s="142"/>
      <c r="H330" s="48" t="s">
        <v>141</v>
      </c>
      <c r="I330" s="49"/>
      <c r="J330" s="49"/>
      <c r="K330" s="53">
        <v>1662.22</v>
      </c>
      <c r="L330" s="51"/>
      <c r="M330" s="49"/>
      <c r="N330" s="51">
        <v>28.41</v>
      </c>
      <c r="O330" s="49"/>
      <c r="P330" s="22">
        <f>K330*N330</f>
        <v>47223.6702</v>
      </c>
    </row>
    <row r="331" spans="1:16" s="35" customFormat="1" ht="22.5" x14ac:dyDescent="0.25">
      <c r="A331" s="55" t="s">
        <v>456</v>
      </c>
      <c r="B331" s="31" t="s">
        <v>286</v>
      </c>
      <c r="C331" s="142" t="s">
        <v>282</v>
      </c>
      <c r="D331" s="142"/>
      <c r="E331" s="142"/>
      <c r="F331" s="142"/>
      <c r="G331" s="142"/>
      <c r="H331" s="48" t="s">
        <v>287</v>
      </c>
      <c r="I331" s="49"/>
      <c r="J331" s="49"/>
      <c r="K331" s="53">
        <v>46.38</v>
      </c>
      <c r="L331" s="51"/>
      <c r="M331" s="49"/>
      <c r="N331" s="51">
        <v>2149.48</v>
      </c>
      <c r="O331" s="49"/>
      <c r="P331" s="22">
        <f>K331*N331</f>
        <v>99692.882400000002</v>
      </c>
    </row>
    <row r="332" spans="1:16" s="35" customFormat="1" ht="23.25" customHeight="1" x14ac:dyDescent="0.25">
      <c r="A332" s="55" t="s">
        <v>457</v>
      </c>
      <c r="B332" s="31" t="s">
        <v>427</v>
      </c>
      <c r="C332" s="142" t="s">
        <v>291</v>
      </c>
      <c r="D332" s="142"/>
      <c r="E332" s="142"/>
      <c r="F332" s="142"/>
      <c r="G332" s="142"/>
      <c r="H332" s="48" t="s">
        <v>74</v>
      </c>
      <c r="I332" s="49"/>
      <c r="J332" s="49"/>
      <c r="K332" s="53">
        <v>186.07</v>
      </c>
      <c r="L332" s="51"/>
      <c r="M332" s="49"/>
      <c r="N332" s="51">
        <v>1191.8499999999999</v>
      </c>
      <c r="O332" s="49"/>
      <c r="P332" s="22">
        <f t="shared" ref="P332:P334" si="8">K332*N332</f>
        <v>221767.52949999998</v>
      </c>
    </row>
    <row r="333" spans="1:16" s="35" customFormat="1" ht="57" customHeight="1" x14ac:dyDescent="0.25">
      <c r="A333" s="55" t="s">
        <v>471</v>
      </c>
      <c r="B333" s="31" t="s">
        <v>424</v>
      </c>
      <c r="C333" s="142" t="s">
        <v>84</v>
      </c>
      <c r="D333" s="142"/>
      <c r="E333" s="142"/>
      <c r="F333" s="142"/>
      <c r="G333" s="142"/>
      <c r="H333" s="48" t="s">
        <v>85</v>
      </c>
      <c r="I333" s="49"/>
      <c r="J333" s="49"/>
      <c r="K333" s="53">
        <v>-353.53300000000002</v>
      </c>
      <c r="L333" s="51"/>
      <c r="M333" s="49"/>
      <c r="N333" s="51">
        <v>208.38</v>
      </c>
      <c r="O333" s="49"/>
      <c r="P333" s="22">
        <f t="shared" si="8"/>
        <v>-73669.206539999999</v>
      </c>
    </row>
    <row r="334" spans="1:16" s="35" customFormat="1" ht="57" customHeight="1" x14ac:dyDescent="0.25">
      <c r="A334" s="55" t="s">
        <v>472</v>
      </c>
      <c r="B334" s="31" t="s">
        <v>425</v>
      </c>
      <c r="C334" s="142" t="s">
        <v>130</v>
      </c>
      <c r="D334" s="142"/>
      <c r="E334" s="142"/>
      <c r="F334" s="142"/>
      <c r="G334" s="142"/>
      <c r="H334" s="48" t="s">
        <v>85</v>
      </c>
      <c r="I334" s="49"/>
      <c r="J334" s="49"/>
      <c r="K334" s="53">
        <v>353.53300000000002</v>
      </c>
      <c r="L334" s="51"/>
      <c r="M334" s="49"/>
      <c r="N334" s="51">
        <v>368.49</v>
      </c>
      <c r="O334" s="49"/>
      <c r="P334" s="22">
        <f t="shared" si="8"/>
        <v>130273.37517000001</v>
      </c>
    </row>
    <row r="335" spans="1:16" s="35" customFormat="1" ht="22.5" x14ac:dyDescent="0.25">
      <c r="A335" s="55" t="s">
        <v>458</v>
      </c>
      <c r="B335" s="31" t="s">
        <v>289</v>
      </c>
      <c r="C335" s="142" t="s">
        <v>388</v>
      </c>
      <c r="D335" s="142"/>
      <c r="E335" s="142"/>
      <c r="F335" s="142"/>
      <c r="G335" s="142"/>
      <c r="H335" s="48" t="s">
        <v>213</v>
      </c>
      <c r="I335" s="49"/>
      <c r="J335" s="49"/>
      <c r="K335" s="53">
        <v>6957</v>
      </c>
      <c r="L335" s="51"/>
      <c r="M335" s="49"/>
      <c r="N335" s="51">
        <v>415.99</v>
      </c>
      <c r="O335" s="49"/>
      <c r="P335" s="22">
        <f>K335*N335</f>
        <v>2894042.43</v>
      </c>
    </row>
    <row r="336" spans="1:16" s="35" customFormat="1" ht="15" x14ac:dyDescent="0.25">
      <c r="A336" s="55"/>
      <c r="B336" s="31"/>
      <c r="C336" s="142" t="s">
        <v>40</v>
      </c>
      <c r="D336" s="142"/>
      <c r="E336" s="142"/>
      <c r="F336" s="142"/>
      <c r="G336" s="142"/>
      <c r="H336" s="48"/>
      <c r="I336" s="49"/>
      <c r="J336" s="49"/>
      <c r="K336" s="49"/>
      <c r="L336" s="50"/>
      <c r="M336" s="49"/>
      <c r="N336" s="50"/>
      <c r="O336" s="49"/>
      <c r="P336" s="22">
        <f>P311+P314</f>
        <v>411615.36395999999</v>
      </c>
    </row>
    <row r="337" spans="1:16" s="35" customFormat="1" ht="15" x14ac:dyDescent="0.25">
      <c r="A337" s="55"/>
      <c r="B337" s="31" t="s">
        <v>238</v>
      </c>
      <c r="C337" s="142" t="s">
        <v>239</v>
      </c>
      <c r="D337" s="142"/>
      <c r="E337" s="142"/>
      <c r="F337" s="142"/>
      <c r="G337" s="142"/>
      <c r="H337" s="48" t="s">
        <v>43</v>
      </c>
      <c r="I337" s="56">
        <v>140</v>
      </c>
      <c r="J337" s="49"/>
      <c r="K337" s="56">
        <v>140</v>
      </c>
      <c r="L337" s="50"/>
      <c r="M337" s="49"/>
      <c r="N337" s="50"/>
      <c r="O337" s="49"/>
      <c r="P337" s="22">
        <f>K337*P336/100</f>
        <v>576261.50954399991</v>
      </c>
    </row>
    <row r="338" spans="1:16" s="35" customFormat="1" ht="15" x14ac:dyDescent="0.25">
      <c r="A338" s="55"/>
      <c r="B338" s="31" t="s">
        <v>240</v>
      </c>
      <c r="C338" s="142" t="s">
        <v>241</v>
      </c>
      <c r="D338" s="142"/>
      <c r="E338" s="142"/>
      <c r="F338" s="142"/>
      <c r="G338" s="142"/>
      <c r="H338" s="48" t="s">
        <v>43</v>
      </c>
      <c r="I338" s="56">
        <v>93</v>
      </c>
      <c r="J338" s="49"/>
      <c r="K338" s="56">
        <v>93</v>
      </c>
      <c r="L338" s="50"/>
      <c r="M338" s="49"/>
      <c r="N338" s="50"/>
      <c r="O338" s="49"/>
      <c r="P338" s="22">
        <f>K338*P336/100</f>
        <v>382802.28848279995</v>
      </c>
    </row>
    <row r="339" spans="1:16" s="35" customFormat="1" ht="15" x14ac:dyDescent="0.25">
      <c r="A339" s="57"/>
      <c r="B339" s="122"/>
      <c r="C339" s="143" t="s">
        <v>46</v>
      </c>
      <c r="D339" s="143"/>
      <c r="E339" s="143"/>
      <c r="F339" s="143"/>
      <c r="G339" s="143"/>
      <c r="H339" s="42"/>
      <c r="I339" s="43"/>
      <c r="J339" s="43"/>
      <c r="K339" s="43"/>
      <c r="L339" s="45"/>
      <c r="M339" s="43"/>
      <c r="N339" s="58">
        <f>P339/I310</f>
        <v>1234255.4661984693</v>
      </c>
      <c r="O339" s="43"/>
      <c r="P339" s="23">
        <f>P329+P330+P331+P332+P333+P334+P335+P337+P338</f>
        <v>4998734.6381037999</v>
      </c>
    </row>
    <row r="340" spans="1:16" s="35" customFormat="1" ht="0" hidden="1" customHeight="1" x14ac:dyDescent="0.25">
      <c r="A340" s="69"/>
      <c r="B340" s="70"/>
      <c r="C340" s="70"/>
      <c r="D340" s="70"/>
      <c r="E340" s="70"/>
      <c r="F340" s="71"/>
      <c r="G340" s="71"/>
      <c r="H340" s="71"/>
      <c r="I340" s="71"/>
      <c r="J340" s="72"/>
      <c r="K340" s="71"/>
      <c r="L340" s="71"/>
      <c r="M340" s="71"/>
      <c r="N340" s="72"/>
      <c r="O340" s="49"/>
      <c r="P340" s="72"/>
    </row>
    <row r="341" spans="1:16" s="35" customFormat="1" ht="15" x14ac:dyDescent="0.25">
      <c r="A341" s="73"/>
      <c r="B341" s="74"/>
      <c r="C341" s="143" t="s">
        <v>385</v>
      </c>
      <c r="D341" s="143"/>
      <c r="E341" s="143"/>
      <c r="F341" s="143"/>
      <c r="G341" s="143"/>
      <c r="H341" s="143"/>
      <c r="I341" s="143"/>
      <c r="J341" s="143"/>
      <c r="K341" s="143"/>
      <c r="L341" s="143"/>
      <c r="M341" s="143"/>
      <c r="N341" s="143"/>
      <c r="O341" s="143"/>
      <c r="P341" s="75">
        <f>P344+P345+P346+P347+P348</f>
        <v>4039670.8400770002</v>
      </c>
    </row>
    <row r="342" spans="1:16" s="35" customFormat="1" ht="15" x14ac:dyDescent="0.25">
      <c r="A342" s="76"/>
      <c r="B342" s="31"/>
      <c r="C342" s="152" t="s">
        <v>386</v>
      </c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77"/>
    </row>
    <row r="343" spans="1:16" s="35" customFormat="1" ht="15" x14ac:dyDescent="0.25">
      <c r="A343" s="76"/>
      <c r="B343" s="31"/>
      <c r="C343" s="142" t="s">
        <v>371</v>
      </c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84"/>
    </row>
    <row r="344" spans="1:16" s="35" customFormat="1" ht="15" x14ac:dyDescent="0.25">
      <c r="A344" s="76"/>
      <c r="B344" s="31"/>
      <c r="C344" s="142" t="s">
        <v>372</v>
      </c>
      <c r="D344" s="142"/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24">
        <f>P311</f>
        <v>349894.40480999998</v>
      </c>
    </row>
    <row r="345" spans="1:16" s="35" customFormat="1" ht="15" x14ac:dyDescent="0.25">
      <c r="A345" s="76"/>
      <c r="B345" s="31"/>
      <c r="C345" s="142" t="s">
        <v>262</v>
      </c>
      <c r="D345" s="142"/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24">
        <f>P313</f>
        <v>307939.73512500001</v>
      </c>
    </row>
    <row r="346" spans="1:16" s="35" customFormat="1" ht="15" x14ac:dyDescent="0.25">
      <c r="A346" s="76"/>
      <c r="B346" s="31"/>
      <c r="C346" s="142" t="s">
        <v>373</v>
      </c>
      <c r="D346" s="142"/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24">
        <f>P314</f>
        <v>61720.959149999995</v>
      </c>
    </row>
    <row r="347" spans="1:16" s="35" customFormat="1" ht="15" x14ac:dyDescent="0.25">
      <c r="A347" s="76"/>
      <c r="B347" s="31"/>
      <c r="C347" s="142" t="s">
        <v>374</v>
      </c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24">
        <f>P320+P330+P331+P332+P333+P334+P335</f>
        <v>3320115.7409920003</v>
      </c>
    </row>
    <row r="348" spans="1:16" s="35" customFormat="1" ht="15" x14ac:dyDescent="0.25">
      <c r="A348" s="76"/>
      <c r="B348" s="31"/>
      <c r="C348" s="142" t="s">
        <v>411</v>
      </c>
      <c r="D348" s="142"/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24"/>
    </row>
    <row r="349" spans="1:16" s="35" customFormat="1" ht="15" x14ac:dyDescent="0.25">
      <c r="A349" s="76"/>
      <c r="B349" s="31"/>
      <c r="C349" s="142" t="s">
        <v>375</v>
      </c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24">
        <f>P344+P346</f>
        <v>411615.36395999999</v>
      </c>
    </row>
    <row r="350" spans="1:16" s="35" customFormat="1" ht="15" x14ac:dyDescent="0.25">
      <c r="A350" s="76"/>
      <c r="B350" s="31"/>
      <c r="C350" s="142" t="s">
        <v>376</v>
      </c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24">
        <f>P337</f>
        <v>576261.50954399991</v>
      </c>
    </row>
    <row r="351" spans="1:16" s="35" customFormat="1" ht="15" x14ac:dyDescent="0.25">
      <c r="A351" s="76"/>
      <c r="B351" s="31"/>
      <c r="C351" s="142" t="s">
        <v>377</v>
      </c>
      <c r="D351" s="142"/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24">
        <f>P338</f>
        <v>382802.28848279995</v>
      </c>
    </row>
    <row r="352" spans="1:16" s="35" customFormat="1" ht="15" x14ac:dyDescent="0.25">
      <c r="A352" s="76"/>
      <c r="B352" s="31"/>
      <c r="C352" s="142" t="s">
        <v>412</v>
      </c>
      <c r="D352" s="142"/>
      <c r="E352" s="142"/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24"/>
    </row>
    <row r="353" spans="1:16" s="35" customFormat="1" ht="15" x14ac:dyDescent="0.25">
      <c r="A353" s="76"/>
      <c r="B353" s="31"/>
      <c r="C353" s="142" t="s">
        <v>413</v>
      </c>
      <c r="D353" s="142"/>
      <c r="E353" s="142"/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24"/>
    </row>
    <row r="354" spans="1:16" s="35" customFormat="1" ht="15" x14ac:dyDescent="0.25">
      <c r="A354" s="76"/>
      <c r="B354" s="79"/>
      <c r="C354" s="152" t="s">
        <v>389</v>
      </c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77">
        <f>P341+P350+P351+P352+P353</f>
        <v>4998734.6381037999</v>
      </c>
    </row>
    <row r="355" spans="1:16" s="35" customFormat="1" ht="15" x14ac:dyDescent="0.25">
      <c r="A355" s="76"/>
      <c r="B355" s="31"/>
      <c r="C355" s="142" t="s">
        <v>378</v>
      </c>
      <c r="D355" s="142"/>
      <c r="E355" s="142"/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83"/>
    </row>
    <row r="356" spans="1:16" s="35" customFormat="1" ht="15" x14ac:dyDescent="0.25">
      <c r="A356" s="76"/>
      <c r="B356" s="31"/>
      <c r="C356" s="142" t="s">
        <v>414</v>
      </c>
      <c r="D356" s="142"/>
      <c r="E356" s="142"/>
      <c r="F356" s="142"/>
      <c r="G356" s="142"/>
      <c r="H356" s="120"/>
      <c r="I356" s="120"/>
      <c r="J356" s="120"/>
      <c r="K356" s="120"/>
      <c r="L356" s="120"/>
      <c r="M356" s="120"/>
      <c r="N356" s="120"/>
      <c r="O356" s="120"/>
      <c r="P356" s="24">
        <f>P331+P335</f>
        <v>2993735.3124000002</v>
      </c>
    </row>
    <row r="357" spans="1:16" s="35" customFormat="1" ht="15" x14ac:dyDescent="0.25">
      <c r="A357" s="76"/>
      <c r="B357" s="31"/>
      <c r="C357" s="142" t="s">
        <v>415</v>
      </c>
      <c r="D357" s="142"/>
      <c r="E357" s="142"/>
      <c r="F357" s="142"/>
      <c r="G357" s="142"/>
      <c r="H357" s="120"/>
      <c r="I357" s="120"/>
      <c r="J357" s="120"/>
      <c r="K357" s="120"/>
      <c r="L357" s="120"/>
      <c r="M357" s="120"/>
      <c r="N357" s="120"/>
      <c r="O357" s="120"/>
      <c r="P357" s="24"/>
    </row>
    <row r="358" spans="1:16" s="35" customFormat="1" ht="15" customHeight="1" x14ac:dyDescent="0.25">
      <c r="A358" s="76"/>
      <c r="B358" s="31"/>
      <c r="C358" s="142" t="s">
        <v>379</v>
      </c>
      <c r="D358" s="142"/>
      <c r="E358" s="142"/>
      <c r="F358" s="121"/>
      <c r="G358" s="121"/>
      <c r="H358" s="121"/>
      <c r="I358" s="121"/>
      <c r="J358" s="121"/>
      <c r="K358" s="109">
        <f>K311</f>
        <v>1364.3235</v>
      </c>
      <c r="L358" s="121"/>
      <c r="M358" s="121"/>
      <c r="N358" s="121"/>
      <c r="O358" s="121"/>
      <c r="P358" s="110"/>
    </row>
    <row r="359" spans="1:16" s="35" customFormat="1" ht="15" customHeight="1" x14ac:dyDescent="0.25">
      <c r="A359" s="76"/>
      <c r="B359" s="31"/>
      <c r="C359" s="142" t="s">
        <v>380</v>
      </c>
      <c r="D359" s="142"/>
      <c r="E359" s="142"/>
      <c r="F359" s="121"/>
      <c r="G359" s="121"/>
      <c r="H359" s="121"/>
      <c r="I359" s="121"/>
      <c r="J359" s="121"/>
      <c r="K359" s="113">
        <f>K314</f>
        <v>189.01349999999999</v>
      </c>
      <c r="L359" s="124"/>
      <c r="M359" s="121"/>
      <c r="N359" s="121"/>
      <c r="O359" s="121"/>
      <c r="P359" s="112"/>
    </row>
    <row r="360" spans="1:16" s="35" customFormat="1" ht="15" x14ac:dyDescent="0.25">
      <c r="A360" s="147" t="s">
        <v>390</v>
      </c>
      <c r="B360" s="148"/>
      <c r="C360" s="148"/>
      <c r="D360" s="148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9"/>
    </row>
    <row r="361" spans="1:16" s="35" customFormat="1" ht="30.75" customHeight="1" x14ac:dyDescent="0.25">
      <c r="A361" s="41" t="s">
        <v>242</v>
      </c>
      <c r="B361" s="123" t="s">
        <v>294</v>
      </c>
      <c r="C361" s="150" t="s">
        <v>295</v>
      </c>
      <c r="D361" s="150"/>
      <c r="E361" s="150"/>
      <c r="F361" s="150"/>
      <c r="G361" s="150"/>
      <c r="H361" s="42" t="s">
        <v>287</v>
      </c>
      <c r="I361" s="43">
        <v>0.08</v>
      </c>
      <c r="J361" s="43"/>
      <c r="K361" s="44">
        <v>0.08</v>
      </c>
      <c r="L361" s="45"/>
      <c r="M361" s="43"/>
      <c r="N361" s="45"/>
      <c r="O361" s="43"/>
      <c r="P361" s="46"/>
    </row>
    <row r="362" spans="1:16" s="35" customFormat="1" ht="15" x14ac:dyDescent="0.25">
      <c r="A362" s="47"/>
      <c r="B362" s="31" t="s">
        <v>26</v>
      </c>
      <c r="C362" s="142" t="s">
        <v>51</v>
      </c>
      <c r="D362" s="142"/>
      <c r="E362" s="142"/>
      <c r="F362" s="142"/>
      <c r="G362" s="142"/>
      <c r="H362" s="48" t="s">
        <v>33</v>
      </c>
      <c r="I362" s="49"/>
      <c r="J362" s="49"/>
      <c r="K362" s="61">
        <f>K363</f>
        <v>1.2527999999999999</v>
      </c>
      <c r="L362" s="50"/>
      <c r="M362" s="49"/>
      <c r="N362" s="51"/>
      <c r="O362" s="49"/>
      <c r="P362" s="22">
        <f>P363</f>
        <v>313.38792000000001</v>
      </c>
    </row>
    <row r="363" spans="1:16" s="35" customFormat="1" ht="15" x14ac:dyDescent="0.25">
      <c r="A363" s="47"/>
      <c r="B363" s="31" t="s">
        <v>91</v>
      </c>
      <c r="C363" s="142" t="s">
        <v>92</v>
      </c>
      <c r="D363" s="142"/>
      <c r="E363" s="142"/>
      <c r="F363" s="142"/>
      <c r="G363" s="142"/>
      <c r="H363" s="48" t="s">
        <v>33</v>
      </c>
      <c r="I363" s="53">
        <v>15.66</v>
      </c>
      <c r="J363" s="49"/>
      <c r="K363" s="61">
        <v>1.2527999999999999</v>
      </c>
      <c r="L363" s="60"/>
      <c r="M363" s="49"/>
      <c r="N363" s="51">
        <v>250.15</v>
      </c>
      <c r="O363" s="49"/>
      <c r="P363" s="22">
        <f>K363*N363</f>
        <v>313.38792000000001</v>
      </c>
    </row>
    <row r="364" spans="1:16" s="35" customFormat="1" ht="15" x14ac:dyDescent="0.25">
      <c r="A364" s="47"/>
      <c r="B364" s="31" t="s">
        <v>30</v>
      </c>
      <c r="C364" s="142" t="s">
        <v>31</v>
      </c>
      <c r="D364" s="142"/>
      <c r="E364" s="142"/>
      <c r="F364" s="142"/>
      <c r="G364" s="142"/>
      <c r="H364" s="48"/>
      <c r="I364" s="49"/>
      <c r="J364" s="49"/>
      <c r="K364" s="49"/>
      <c r="L364" s="50"/>
      <c r="M364" s="49"/>
      <c r="N364" s="50"/>
      <c r="O364" s="49"/>
      <c r="P364" s="25">
        <f>P366+P368</f>
        <v>59.42397600000001</v>
      </c>
    </row>
    <row r="365" spans="1:16" s="35" customFormat="1" ht="15" x14ac:dyDescent="0.25">
      <c r="A365" s="47"/>
      <c r="B365" s="31"/>
      <c r="C365" s="142" t="s">
        <v>32</v>
      </c>
      <c r="D365" s="142"/>
      <c r="E365" s="142"/>
      <c r="F365" s="142"/>
      <c r="G365" s="142"/>
      <c r="H365" s="48" t="s">
        <v>33</v>
      </c>
      <c r="I365" s="49"/>
      <c r="J365" s="49"/>
      <c r="K365" s="61">
        <f>K367+K369</f>
        <v>0.1704</v>
      </c>
      <c r="L365" s="50"/>
      <c r="M365" s="49"/>
      <c r="N365" s="51"/>
      <c r="O365" s="49"/>
      <c r="P365" s="22">
        <v>48</v>
      </c>
    </row>
    <row r="366" spans="1:16" s="35" customFormat="1" ht="15" x14ac:dyDescent="0.25">
      <c r="A366" s="47"/>
      <c r="B366" s="31" t="s">
        <v>137</v>
      </c>
      <c r="C366" s="142" t="s">
        <v>138</v>
      </c>
      <c r="D366" s="142"/>
      <c r="E366" s="142"/>
      <c r="F366" s="142"/>
      <c r="G366" s="142"/>
      <c r="H366" s="48" t="s">
        <v>36</v>
      </c>
      <c r="I366" s="53">
        <v>0.13</v>
      </c>
      <c r="J366" s="49"/>
      <c r="K366" s="61">
        <f>I366*K361</f>
        <v>1.0400000000000001E-2</v>
      </c>
      <c r="L366" s="60"/>
      <c r="M366" s="49"/>
      <c r="N366" s="51">
        <v>444.93</v>
      </c>
      <c r="O366" s="49"/>
      <c r="P366" s="22">
        <f>K366*N366</f>
        <v>4.6272720000000005</v>
      </c>
    </row>
    <row r="367" spans="1:16" s="35" customFormat="1" ht="15" x14ac:dyDescent="0.25">
      <c r="A367" s="47"/>
      <c r="B367" s="31" t="s">
        <v>97</v>
      </c>
      <c r="C367" s="142" t="s">
        <v>98</v>
      </c>
      <c r="D367" s="142"/>
      <c r="E367" s="142"/>
      <c r="F367" s="142"/>
      <c r="G367" s="142"/>
      <c r="H367" s="48" t="s">
        <v>33</v>
      </c>
      <c r="I367" s="53">
        <v>0.13</v>
      </c>
      <c r="J367" s="49"/>
      <c r="K367" s="61">
        <f>I367*K361</f>
        <v>1.0400000000000001E-2</v>
      </c>
      <c r="L367" s="50"/>
      <c r="M367" s="49"/>
      <c r="N367" s="51">
        <v>281.68</v>
      </c>
      <c r="O367" s="49"/>
      <c r="P367" s="22">
        <f>K367*N367</f>
        <v>2.9294720000000005</v>
      </c>
    </row>
    <row r="368" spans="1:16" s="35" customFormat="1" ht="35.25" customHeight="1" x14ac:dyDescent="0.25">
      <c r="A368" s="47"/>
      <c r="B368" s="31" t="s">
        <v>95</v>
      </c>
      <c r="C368" s="142" t="s">
        <v>96</v>
      </c>
      <c r="D368" s="142"/>
      <c r="E368" s="142"/>
      <c r="F368" s="142"/>
      <c r="G368" s="142"/>
      <c r="H368" s="48" t="s">
        <v>36</v>
      </c>
      <c r="I368" s="56">
        <v>2</v>
      </c>
      <c r="J368" s="49"/>
      <c r="K368" s="53">
        <f>I368*K361</f>
        <v>0.16</v>
      </c>
      <c r="L368" s="60">
        <v>308.54000000000002</v>
      </c>
      <c r="M368" s="53">
        <v>1.1100000000000001</v>
      </c>
      <c r="N368" s="51">
        <f>L368*M368</f>
        <v>342.47940000000006</v>
      </c>
      <c r="O368" s="49"/>
      <c r="P368" s="22">
        <f>K368*N368</f>
        <v>54.796704000000013</v>
      </c>
    </row>
    <row r="369" spans="1:16" s="35" customFormat="1" ht="15" x14ac:dyDescent="0.25">
      <c r="A369" s="47"/>
      <c r="B369" s="31" t="s">
        <v>97</v>
      </c>
      <c r="C369" s="142" t="s">
        <v>98</v>
      </c>
      <c r="D369" s="142"/>
      <c r="E369" s="142"/>
      <c r="F369" s="142"/>
      <c r="G369" s="142"/>
      <c r="H369" s="48" t="s">
        <v>33</v>
      </c>
      <c r="I369" s="56">
        <v>2</v>
      </c>
      <c r="J369" s="49"/>
      <c r="K369" s="53">
        <f>I369*K361</f>
        <v>0.16</v>
      </c>
      <c r="L369" s="50"/>
      <c r="M369" s="49"/>
      <c r="N369" s="51">
        <v>281.68</v>
      </c>
      <c r="O369" s="49"/>
      <c r="P369" s="22">
        <f>K369*N369</f>
        <v>45.068800000000003</v>
      </c>
    </row>
    <row r="370" spans="1:16" s="35" customFormat="1" ht="15" x14ac:dyDescent="0.25">
      <c r="A370" s="47"/>
      <c r="B370" s="31" t="s">
        <v>63</v>
      </c>
      <c r="C370" s="142" t="s">
        <v>71</v>
      </c>
      <c r="D370" s="142"/>
      <c r="E370" s="142"/>
      <c r="F370" s="142"/>
      <c r="G370" s="142"/>
      <c r="H370" s="48"/>
      <c r="I370" s="49"/>
      <c r="J370" s="49"/>
      <c r="K370" s="49"/>
      <c r="L370" s="50"/>
      <c r="M370" s="49"/>
      <c r="N370" s="50"/>
      <c r="O370" s="49"/>
      <c r="P370" s="22">
        <f>P371+P372+P373</f>
        <v>1264.5617925119998</v>
      </c>
    </row>
    <row r="371" spans="1:16" s="35" customFormat="1" ht="15" x14ac:dyDescent="0.25">
      <c r="A371" s="47"/>
      <c r="B371" s="31" t="s">
        <v>296</v>
      </c>
      <c r="C371" s="142" t="s">
        <v>297</v>
      </c>
      <c r="D371" s="142"/>
      <c r="E371" s="142"/>
      <c r="F371" s="142"/>
      <c r="G371" s="142"/>
      <c r="H371" s="48" t="s">
        <v>85</v>
      </c>
      <c r="I371" s="30">
        <v>9.4E-2</v>
      </c>
      <c r="J371" s="49"/>
      <c r="K371" s="68">
        <f>I371*K361</f>
        <v>7.5199999999999998E-3</v>
      </c>
      <c r="L371" s="51">
        <v>174520.95999999999</v>
      </c>
      <c r="M371" s="53">
        <v>0.96</v>
      </c>
      <c r="N371" s="51">
        <f>L371*M371</f>
        <v>167540.12159999998</v>
      </c>
      <c r="O371" s="49"/>
      <c r="P371" s="22">
        <f>K371*N371</f>
        <v>1259.9017144319998</v>
      </c>
    </row>
    <row r="372" spans="1:16" s="35" customFormat="1" ht="27" customHeight="1" x14ac:dyDescent="0.25">
      <c r="A372" s="47"/>
      <c r="B372" s="31" t="s">
        <v>298</v>
      </c>
      <c r="C372" s="142" t="s">
        <v>299</v>
      </c>
      <c r="D372" s="142"/>
      <c r="E372" s="142"/>
      <c r="F372" s="142"/>
      <c r="G372" s="142"/>
      <c r="H372" s="48" t="s">
        <v>141</v>
      </c>
      <c r="I372" s="53">
        <v>1.02</v>
      </c>
      <c r="J372" s="49"/>
      <c r="K372" s="61">
        <f>I372*K361</f>
        <v>8.1600000000000006E-2</v>
      </c>
      <c r="L372" s="60">
        <v>50.99</v>
      </c>
      <c r="M372" s="53">
        <v>1.1200000000000001</v>
      </c>
      <c r="N372" s="51">
        <f>L372*M372</f>
        <v>57.108800000000009</v>
      </c>
      <c r="O372" s="49"/>
      <c r="P372" s="22">
        <f>K372*N372</f>
        <v>4.6600780800000008</v>
      </c>
    </row>
    <row r="373" spans="1:16" s="35" customFormat="1" ht="39" customHeight="1" x14ac:dyDescent="0.25">
      <c r="A373" s="47"/>
      <c r="B373" s="31" t="s">
        <v>300</v>
      </c>
      <c r="C373" s="142" t="s">
        <v>301</v>
      </c>
      <c r="D373" s="142"/>
      <c r="E373" s="142"/>
      <c r="F373" s="142"/>
      <c r="G373" s="142"/>
      <c r="H373" s="48" t="s">
        <v>228</v>
      </c>
      <c r="I373" s="56"/>
      <c r="J373" s="49"/>
      <c r="K373" s="56"/>
      <c r="L373" s="60"/>
      <c r="M373" s="52"/>
      <c r="N373" s="51"/>
      <c r="O373" s="49"/>
      <c r="P373" s="22"/>
    </row>
    <row r="374" spans="1:16" s="35" customFormat="1" ht="15" x14ac:dyDescent="0.25">
      <c r="A374" s="47"/>
      <c r="B374" s="31"/>
      <c r="C374" s="143" t="s">
        <v>39</v>
      </c>
      <c r="D374" s="143"/>
      <c r="E374" s="143"/>
      <c r="F374" s="143"/>
      <c r="G374" s="143"/>
      <c r="H374" s="42"/>
      <c r="I374" s="43"/>
      <c r="J374" s="43"/>
      <c r="K374" s="43"/>
      <c r="L374" s="45"/>
      <c r="M374" s="43"/>
      <c r="N374" s="54"/>
      <c r="O374" s="43"/>
      <c r="P374" s="23">
        <f>P362+P364+P365+P370</f>
        <v>1685.3736885119997</v>
      </c>
    </row>
    <row r="375" spans="1:16" s="35" customFormat="1" ht="45.75" customHeight="1" x14ac:dyDescent="0.25">
      <c r="A375" s="47" t="s">
        <v>459</v>
      </c>
      <c r="B375" s="31" t="s">
        <v>428</v>
      </c>
      <c r="C375" s="142" t="s">
        <v>302</v>
      </c>
      <c r="D375" s="142"/>
      <c r="E375" s="142"/>
      <c r="F375" s="142"/>
      <c r="G375" s="142"/>
      <c r="H375" s="48" t="s">
        <v>228</v>
      </c>
      <c r="I375" s="56"/>
      <c r="J375" s="49"/>
      <c r="K375" s="56">
        <v>3.2</v>
      </c>
      <c r="L375" s="60"/>
      <c r="M375" s="52"/>
      <c r="N375" s="51">
        <v>140.58000000000001</v>
      </c>
      <c r="O375" s="49"/>
      <c r="P375" s="22">
        <f>K375*N375</f>
        <v>449.85600000000005</v>
      </c>
    </row>
    <row r="376" spans="1:16" s="35" customFormat="1" ht="15" x14ac:dyDescent="0.25">
      <c r="A376" s="55"/>
      <c r="B376" s="31"/>
      <c r="C376" s="142" t="s">
        <v>40</v>
      </c>
      <c r="D376" s="142"/>
      <c r="E376" s="142"/>
      <c r="F376" s="142"/>
      <c r="G376" s="142"/>
      <c r="H376" s="48"/>
      <c r="I376" s="49"/>
      <c r="J376" s="49"/>
      <c r="K376" s="49"/>
      <c r="L376" s="50"/>
      <c r="M376" s="49"/>
      <c r="N376" s="50"/>
      <c r="O376" s="49"/>
      <c r="P376" s="25">
        <f>P362+P365</f>
        <v>361.38792000000001</v>
      </c>
    </row>
    <row r="377" spans="1:16" s="35" customFormat="1" ht="15" x14ac:dyDescent="0.25">
      <c r="A377" s="55"/>
      <c r="B377" s="31" t="s">
        <v>238</v>
      </c>
      <c r="C377" s="142" t="s">
        <v>239</v>
      </c>
      <c r="D377" s="142"/>
      <c r="E377" s="142"/>
      <c r="F377" s="142"/>
      <c r="G377" s="142"/>
      <c r="H377" s="48" t="s">
        <v>43</v>
      </c>
      <c r="I377" s="56">
        <v>140</v>
      </c>
      <c r="J377" s="49"/>
      <c r="K377" s="56">
        <v>140</v>
      </c>
      <c r="L377" s="50"/>
      <c r="M377" s="49"/>
      <c r="N377" s="50"/>
      <c r="O377" s="49"/>
      <c r="P377" s="22">
        <f>K377*P376/100</f>
        <v>505.94308799999999</v>
      </c>
    </row>
    <row r="378" spans="1:16" s="35" customFormat="1" ht="15" x14ac:dyDescent="0.25">
      <c r="A378" s="55"/>
      <c r="B378" s="31" t="s">
        <v>240</v>
      </c>
      <c r="C378" s="142" t="s">
        <v>241</v>
      </c>
      <c r="D378" s="142"/>
      <c r="E378" s="142"/>
      <c r="F378" s="142"/>
      <c r="G378" s="142"/>
      <c r="H378" s="48" t="s">
        <v>43</v>
      </c>
      <c r="I378" s="56">
        <v>93</v>
      </c>
      <c r="J378" s="49"/>
      <c r="K378" s="56">
        <v>93</v>
      </c>
      <c r="L378" s="50"/>
      <c r="M378" s="49"/>
      <c r="N378" s="50"/>
      <c r="O378" s="49"/>
      <c r="P378" s="22">
        <f>K378*P376/100</f>
        <v>336.0907656</v>
      </c>
    </row>
    <row r="379" spans="1:16" s="35" customFormat="1" ht="15" x14ac:dyDescent="0.25">
      <c r="A379" s="57"/>
      <c r="B379" s="122"/>
      <c r="C379" s="143" t="s">
        <v>46</v>
      </c>
      <c r="D379" s="143"/>
      <c r="E379" s="143"/>
      <c r="F379" s="143"/>
      <c r="G379" s="143"/>
      <c r="H379" s="42"/>
      <c r="I379" s="43"/>
      <c r="J379" s="43"/>
      <c r="K379" s="43"/>
      <c r="L379" s="45"/>
      <c r="M379" s="43"/>
      <c r="N379" s="58">
        <f>P379/I361</f>
        <v>37215.794276399996</v>
      </c>
      <c r="O379" s="43"/>
      <c r="P379" s="23">
        <f>P374+P375+P377+P378</f>
        <v>2977.2635421119999</v>
      </c>
    </row>
    <row r="380" spans="1:16" s="35" customFormat="1" ht="28.5" customHeight="1" x14ac:dyDescent="0.25">
      <c r="A380" s="41" t="s">
        <v>244</v>
      </c>
      <c r="B380" s="123" t="s">
        <v>303</v>
      </c>
      <c r="C380" s="150" t="s">
        <v>304</v>
      </c>
      <c r="D380" s="150"/>
      <c r="E380" s="150"/>
      <c r="F380" s="150"/>
      <c r="G380" s="150"/>
      <c r="H380" s="42" t="s">
        <v>253</v>
      </c>
      <c r="I380" s="43">
        <v>0.56999999999999995</v>
      </c>
      <c r="J380" s="43"/>
      <c r="K380" s="44">
        <v>0.56999999999999995</v>
      </c>
      <c r="L380" s="45"/>
      <c r="M380" s="43"/>
      <c r="N380" s="45"/>
      <c r="O380" s="43"/>
      <c r="P380" s="46"/>
    </row>
    <row r="381" spans="1:16" s="35" customFormat="1" ht="15" x14ac:dyDescent="0.25">
      <c r="A381" s="47"/>
      <c r="B381" s="31" t="s">
        <v>26</v>
      </c>
      <c r="C381" s="142" t="s">
        <v>51</v>
      </c>
      <c r="D381" s="142"/>
      <c r="E381" s="142"/>
      <c r="F381" s="142"/>
      <c r="G381" s="142"/>
      <c r="H381" s="48" t="s">
        <v>33</v>
      </c>
      <c r="I381" s="49"/>
      <c r="J381" s="49"/>
      <c r="K381" s="61">
        <f>K382</f>
        <v>8.9774999999999991</v>
      </c>
      <c r="L381" s="50"/>
      <c r="M381" s="49"/>
      <c r="N381" s="51"/>
      <c r="O381" s="49"/>
      <c r="P381" s="22">
        <f>P382</f>
        <v>2500.5030749999996</v>
      </c>
    </row>
    <row r="382" spans="1:16" s="35" customFormat="1" ht="15" x14ac:dyDescent="0.25">
      <c r="A382" s="47"/>
      <c r="B382" s="31" t="s">
        <v>254</v>
      </c>
      <c r="C382" s="142" t="s">
        <v>255</v>
      </c>
      <c r="D382" s="142"/>
      <c r="E382" s="142"/>
      <c r="F382" s="142"/>
      <c r="G382" s="142"/>
      <c r="H382" s="48" t="s">
        <v>33</v>
      </c>
      <c r="I382" s="53">
        <v>15.75</v>
      </c>
      <c r="J382" s="49"/>
      <c r="K382" s="61">
        <f>I382*K380</f>
        <v>8.9774999999999991</v>
      </c>
      <c r="L382" s="60"/>
      <c r="M382" s="49"/>
      <c r="N382" s="51">
        <v>278.52999999999997</v>
      </c>
      <c r="O382" s="49"/>
      <c r="P382" s="22">
        <f>K382*N382</f>
        <v>2500.5030749999996</v>
      </c>
    </row>
    <row r="383" spans="1:16" s="35" customFormat="1" ht="15" x14ac:dyDescent="0.25">
      <c r="A383" s="47"/>
      <c r="B383" s="31" t="s">
        <v>30</v>
      </c>
      <c r="C383" s="142" t="s">
        <v>31</v>
      </c>
      <c r="D383" s="142"/>
      <c r="E383" s="142"/>
      <c r="F383" s="142"/>
      <c r="G383" s="142"/>
      <c r="H383" s="48"/>
      <c r="I383" s="49"/>
      <c r="J383" s="49"/>
      <c r="K383" s="49"/>
      <c r="L383" s="50"/>
      <c r="M383" s="49"/>
      <c r="N383" s="50"/>
      <c r="O383" s="49"/>
      <c r="P383" s="22">
        <f>P385+P387</f>
        <v>1187.6639266800003</v>
      </c>
    </row>
    <row r="384" spans="1:16" s="35" customFormat="1" ht="15" x14ac:dyDescent="0.25">
      <c r="A384" s="47"/>
      <c r="B384" s="31"/>
      <c r="C384" s="142" t="s">
        <v>32</v>
      </c>
      <c r="D384" s="142"/>
      <c r="E384" s="142"/>
      <c r="F384" s="142"/>
      <c r="G384" s="142"/>
      <c r="H384" s="48" t="s">
        <v>33</v>
      </c>
      <c r="I384" s="49"/>
      <c r="J384" s="49"/>
      <c r="K384" s="61">
        <f>K386</f>
        <v>0.37619999999999998</v>
      </c>
      <c r="L384" s="50"/>
      <c r="M384" s="49"/>
      <c r="N384" s="51"/>
      <c r="O384" s="49"/>
      <c r="P384" s="22">
        <f>P386</f>
        <v>151.83431999999999</v>
      </c>
    </row>
    <row r="385" spans="1:16" s="35" customFormat="1" ht="15" x14ac:dyDescent="0.25">
      <c r="A385" s="47"/>
      <c r="B385" s="31" t="s">
        <v>305</v>
      </c>
      <c r="C385" s="142" t="s">
        <v>306</v>
      </c>
      <c r="D385" s="142"/>
      <c r="E385" s="142"/>
      <c r="F385" s="142"/>
      <c r="G385" s="142"/>
      <c r="H385" s="48" t="s">
        <v>36</v>
      </c>
      <c r="I385" s="53">
        <v>0.66</v>
      </c>
      <c r="J385" s="49"/>
      <c r="K385" s="61">
        <f>I385*K380</f>
        <v>0.37619999999999998</v>
      </c>
      <c r="L385" s="51">
        <v>2279.3200000000002</v>
      </c>
      <c r="M385" s="53">
        <v>1.1200000000000001</v>
      </c>
      <c r="N385" s="51">
        <f>L385*M385</f>
        <v>2552.8384000000005</v>
      </c>
      <c r="O385" s="49"/>
      <c r="P385" s="22">
        <f>K385*N385</f>
        <v>960.37780608000014</v>
      </c>
    </row>
    <row r="386" spans="1:16" s="35" customFormat="1" ht="15" x14ac:dyDescent="0.25">
      <c r="A386" s="47"/>
      <c r="B386" s="31" t="s">
        <v>178</v>
      </c>
      <c r="C386" s="142" t="s">
        <v>179</v>
      </c>
      <c r="D386" s="142"/>
      <c r="E386" s="142"/>
      <c r="F386" s="142"/>
      <c r="G386" s="142"/>
      <c r="H386" s="48" t="s">
        <v>33</v>
      </c>
      <c r="I386" s="53">
        <v>0.66</v>
      </c>
      <c r="J386" s="49"/>
      <c r="K386" s="61">
        <f>I386*K380</f>
        <v>0.37619999999999998</v>
      </c>
      <c r="L386" s="50"/>
      <c r="M386" s="49"/>
      <c r="N386" s="51">
        <v>403.6</v>
      </c>
      <c r="O386" s="49"/>
      <c r="P386" s="22">
        <f>K386*N386</f>
        <v>151.83431999999999</v>
      </c>
    </row>
    <row r="387" spans="1:16" s="35" customFormat="1" ht="27.75" customHeight="1" x14ac:dyDescent="0.25">
      <c r="A387" s="47"/>
      <c r="B387" s="31" t="s">
        <v>307</v>
      </c>
      <c r="C387" s="142" t="s">
        <v>308</v>
      </c>
      <c r="D387" s="142"/>
      <c r="E387" s="142"/>
      <c r="F387" s="142"/>
      <c r="G387" s="142"/>
      <c r="H387" s="48" t="s">
        <v>36</v>
      </c>
      <c r="I387" s="53">
        <v>7.14</v>
      </c>
      <c r="J387" s="49"/>
      <c r="K387" s="61">
        <f>I387*K380</f>
        <v>4.0697999999999999</v>
      </c>
      <c r="L387" s="60">
        <v>50.77</v>
      </c>
      <c r="M387" s="52">
        <v>1.1000000000000001</v>
      </c>
      <c r="N387" s="51">
        <f>L387*M387</f>
        <v>55.847000000000008</v>
      </c>
      <c r="O387" s="49"/>
      <c r="P387" s="22">
        <f>K387*N387</f>
        <v>227.28612060000003</v>
      </c>
    </row>
    <row r="388" spans="1:16" s="35" customFormat="1" ht="15" x14ac:dyDescent="0.25">
      <c r="A388" s="47"/>
      <c r="B388" s="31" t="s">
        <v>63</v>
      </c>
      <c r="C388" s="142" t="s">
        <v>71</v>
      </c>
      <c r="D388" s="142"/>
      <c r="E388" s="142"/>
      <c r="F388" s="142"/>
      <c r="G388" s="142"/>
      <c r="H388" s="48"/>
      <c r="I388" s="49"/>
      <c r="J388" s="49"/>
      <c r="K388" s="49"/>
      <c r="L388" s="50"/>
      <c r="M388" s="49"/>
      <c r="N388" s="50"/>
      <c r="O388" s="49"/>
      <c r="P388" s="22"/>
    </row>
    <row r="389" spans="1:16" s="35" customFormat="1" ht="15" x14ac:dyDescent="0.25">
      <c r="A389" s="99"/>
      <c r="B389" s="100" t="s">
        <v>309</v>
      </c>
      <c r="C389" s="153" t="s">
        <v>310</v>
      </c>
      <c r="D389" s="153"/>
      <c r="E389" s="153"/>
      <c r="F389" s="153"/>
      <c r="G389" s="153"/>
      <c r="H389" s="101" t="s">
        <v>228</v>
      </c>
      <c r="I389" s="106">
        <v>101</v>
      </c>
      <c r="J389" s="103"/>
      <c r="K389" s="102">
        <v>57.57</v>
      </c>
      <c r="L389" s="60"/>
      <c r="M389" s="49"/>
      <c r="N389" s="104"/>
      <c r="O389" s="103"/>
      <c r="P389" s="105"/>
    </row>
    <row r="390" spans="1:16" s="35" customFormat="1" ht="15" x14ac:dyDescent="0.25">
      <c r="A390" s="47"/>
      <c r="B390" s="31"/>
      <c r="C390" s="143" t="s">
        <v>39</v>
      </c>
      <c r="D390" s="143"/>
      <c r="E390" s="143"/>
      <c r="F390" s="143"/>
      <c r="G390" s="143"/>
      <c r="H390" s="42"/>
      <c r="I390" s="43"/>
      <c r="J390" s="43"/>
      <c r="K390" s="43"/>
      <c r="L390" s="45"/>
      <c r="M390" s="43"/>
      <c r="N390" s="54"/>
      <c r="O390" s="43"/>
      <c r="P390" s="23">
        <v>3840.01</v>
      </c>
    </row>
    <row r="391" spans="1:16" s="35" customFormat="1" ht="45.75" customHeight="1" x14ac:dyDescent="0.25">
      <c r="A391" s="55" t="s">
        <v>460</v>
      </c>
      <c r="B391" s="31" t="s">
        <v>429</v>
      </c>
      <c r="C391" s="142" t="s">
        <v>315</v>
      </c>
      <c r="D391" s="142"/>
      <c r="E391" s="142"/>
      <c r="F391" s="142"/>
      <c r="G391" s="142"/>
      <c r="H391" s="48" t="s">
        <v>228</v>
      </c>
      <c r="I391" s="56">
        <v>101</v>
      </c>
      <c r="J391" s="49"/>
      <c r="K391" s="53">
        <f>I391*K380</f>
        <v>57.569999999999993</v>
      </c>
      <c r="L391" s="60"/>
      <c r="M391" s="49"/>
      <c r="N391" s="60">
        <v>398.26</v>
      </c>
      <c r="O391" s="49"/>
      <c r="P391" s="22">
        <f>K391*N391</f>
        <v>22927.828199999996</v>
      </c>
    </row>
    <row r="392" spans="1:16" s="35" customFormat="1" ht="15" x14ac:dyDescent="0.25">
      <c r="A392" s="55"/>
      <c r="B392" s="31"/>
      <c r="C392" s="142" t="s">
        <v>40</v>
      </c>
      <c r="D392" s="142"/>
      <c r="E392" s="142"/>
      <c r="F392" s="142"/>
      <c r="G392" s="142"/>
      <c r="H392" s="48"/>
      <c r="I392" s="49"/>
      <c r="J392" s="49"/>
      <c r="K392" s="49"/>
      <c r="L392" s="50"/>
      <c r="M392" s="49"/>
      <c r="N392" s="50"/>
      <c r="O392" s="49"/>
      <c r="P392" s="22">
        <v>2652.33</v>
      </c>
    </row>
    <row r="393" spans="1:16" s="35" customFormat="1" ht="24.75" customHeight="1" x14ac:dyDescent="0.25">
      <c r="A393" s="55"/>
      <c r="B393" s="31" t="s">
        <v>311</v>
      </c>
      <c r="C393" s="142" t="s">
        <v>312</v>
      </c>
      <c r="D393" s="142"/>
      <c r="E393" s="142"/>
      <c r="F393" s="142"/>
      <c r="G393" s="142"/>
      <c r="H393" s="48" t="s">
        <v>43</v>
      </c>
      <c r="I393" s="56">
        <v>117</v>
      </c>
      <c r="J393" s="49"/>
      <c r="K393" s="56">
        <v>117</v>
      </c>
      <c r="L393" s="50"/>
      <c r="M393" s="49"/>
      <c r="N393" s="50"/>
      <c r="O393" s="49"/>
      <c r="P393" s="22">
        <f>K393*P392/100</f>
        <v>3103.2260999999999</v>
      </c>
    </row>
    <row r="394" spans="1:16" s="35" customFormat="1" ht="24.75" customHeight="1" x14ac:dyDescent="0.25">
      <c r="A394" s="55"/>
      <c r="B394" s="31" t="s">
        <v>313</v>
      </c>
      <c r="C394" s="142" t="s">
        <v>314</v>
      </c>
      <c r="D394" s="142"/>
      <c r="E394" s="142"/>
      <c r="F394" s="142"/>
      <c r="G394" s="142"/>
      <c r="H394" s="48" t="s">
        <v>43</v>
      </c>
      <c r="I394" s="56">
        <v>74</v>
      </c>
      <c r="J394" s="49"/>
      <c r="K394" s="56">
        <v>74</v>
      </c>
      <c r="L394" s="50"/>
      <c r="M394" s="49"/>
      <c r="N394" s="50"/>
      <c r="O394" s="49"/>
      <c r="P394" s="22">
        <f>K394*P392/100</f>
        <v>1962.7241999999999</v>
      </c>
    </row>
    <row r="395" spans="1:16" s="35" customFormat="1" ht="15" x14ac:dyDescent="0.25">
      <c r="A395" s="57"/>
      <c r="B395" s="122"/>
      <c r="C395" s="143" t="s">
        <v>46</v>
      </c>
      <c r="D395" s="143"/>
      <c r="E395" s="143"/>
      <c r="F395" s="143"/>
      <c r="G395" s="143"/>
      <c r="H395" s="42"/>
      <c r="I395" s="43"/>
      <c r="J395" s="43"/>
      <c r="K395" s="43"/>
      <c r="L395" s="45"/>
      <c r="M395" s="43"/>
      <c r="N395" s="58">
        <f>P395/I380</f>
        <v>55848.751754385965</v>
      </c>
      <c r="O395" s="43"/>
      <c r="P395" s="23">
        <f>P390+P391+P393+P394</f>
        <v>31833.788499999999</v>
      </c>
    </row>
    <row r="396" spans="1:16" s="35" customFormat="1" ht="0" hidden="1" customHeight="1" x14ac:dyDescent="0.25">
      <c r="A396" s="69"/>
      <c r="B396" s="70"/>
      <c r="C396" s="70"/>
      <c r="D396" s="70"/>
      <c r="E396" s="70"/>
      <c r="F396" s="71"/>
      <c r="G396" s="71"/>
      <c r="H396" s="71"/>
      <c r="I396" s="71"/>
      <c r="J396" s="72"/>
      <c r="K396" s="71"/>
      <c r="L396" s="71"/>
      <c r="M396" s="71"/>
      <c r="N396" s="72"/>
      <c r="O396" s="49"/>
      <c r="P396" s="72"/>
    </row>
    <row r="397" spans="1:16" s="35" customFormat="1" ht="15" x14ac:dyDescent="0.25">
      <c r="A397" s="73"/>
      <c r="B397" s="74"/>
      <c r="C397" s="143" t="s">
        <v>391</v>
      </c>
      <c r="D397" s="143"/>
      <c r="E397" s="143"/>
      <c r="F397" s="143"/>
      <c r="G397" s="143"/>
      <c r="H397" s="143"/>
      <c r="I397" s="143"/>
      <c r="J397" s="143"/>
      <c r="K397" s="143"/>
      <c r="L397" s="143"/>
      <c r="M397" s="143"/>
      <c r="N397" s="143"/>
      <c r="O397" s="143"/>
      <c r="P397" s="75">
        <f>P400+P401+P402+P403+P404</f>
        <v>28903.059210191994</v>
      </c>
    </row>
    <row r="398" spans="1:16" s="35" customFormat="1" ht="15" x14ac:dyDescent="0.25">
      <c r="A398" s="76"/>
      <c r="B398" s="31"/>
      <c r="C398" s="152" t="s">
        <v>392</v>
      </c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77"/>
    </row>
    <row r="399" spans="1:16" s="35" customFormat="1" ht="15" x14ac:dyDescent="0.25">
      <c r="A399" s="76"/>
      <c r="B399" s="31"/>
      <c r="C399" s="142" t="s">
        <v>371</v>
      </c>
      <c r="D399" s="142"/>
      <c r="E399" s="142"/>
      <c r="F399" s="142"/>
      <c r="G399" s="142"/>
      <c r="H399" s="142"/>
      <c r="I399" s="142"/>
      <c r="J399" s="142"/>
      <c r="K399" s="142"/>
      <c r="L399" s="142"/>
      <c r="M399" s="142"/>
      <c r="N399" s="142"/>
      <c r="O399" s="142"/>
      <c r="P399" s="84"/>
    </row>
    <row r="400" spans="1:16" s="35" customFormat="1" ht="15" x14ac:dyDescent="0.25">
      <c r="A400" s="76"/>
      <c r="B400" s="31"/>
      <c r="C400" s="142" t="s">
        <v>372</v>
      </c>
      <c r="D400" s="142"/>
      <c r="E400" s="142"/>
      <c r="F400" s="142"/>
      <c r="G400" s="142"/>
      <c r="H400" s="142"/>
      <c r="I400" s="142"/>
      <c r="J400" s="142"/>
      <c r="K400" s="142"/>
      <c r="L400" s="142"/>
      <c r="M400" s="142"/>
      <c r="N400" s="142"/>
      <c r="O400" s="142"/>
      <c r="P400" s="24">
        <f>P362+P381</f>
        <v>2813.8909949999997</v>
      </c>
    </row>
    <row r="401" spans="1:16" s="35" customFormat="1" ht="15" x14ac:dyDescent="0.25">
      <c r="A401" s="76"/>
      <c r="B401" s="31"/>
      <c r="C401" s="142" t="s">
        <v>262</v>
      </c>
      <c r="D401" s="142"/>
      <c r="E401" s="142"/>
      <c r="F401" s="142"/>
      <c r="G401" s="142"/>
      <c r="H401" s="142"/>
      <c r="I401" s="142"/>
      <c r="J401" s="142"/>
      <c r="K401" s="142"/>
      <c r="L401" s="142"/>
      <c r="M401" s="142"/>
      <c r="N401" s="142"/>
      <c r="O401" s="142"/>
      <c r="P401" s="24">
        <f>P364+P383</f>
        <v>1247.0879026800003</v>
      </c>
    </row>
    <row r="402" spans="1:16" s="35" customFormat="1" ht="15" x14ac:dyDescent="0.25">
      <c r="A402" s="76"/>
      <c r="B402" s="31"/>
      <c r="C402" s="142" t="s">
        <v>373</v>
      </c>
      <c r="D402" s="142"/>
      <c r="E402" s="142"/>
      <c r="F402" s="142"/>
      <c r="G402" s="142"/>
      <c r="H402" s="142"/>
      <c r="I402" s="142"/>
      <c r="J402" s="142"/>
      <c r="K402" s="142"/>
      <c r="L402" s="142"/>
      <c r="M402" s="142"/>
      <c r="N402" s="142"/>
      <c r="O402" s="142"/>
      <c r="P402" s="24">
        <f>P365+P384</f>
        <v>199.83431999999999</v>
      </c>
    </row>
    <row r="403" spans="1:16" s="35" customFormat="1" ht="15" x14ac:dyDescent="0.25">
      <c r="A403" s="76"/>
      <c r="B403" s="31"/>
      <c r="C403" s="142" t="s">
        <v>374</v>
      </c>
      <c r="D403" s="142"/>
      <c r="E403" s="142"/>
      <c r="F403" s="142"/>
      <c r="G403" s="142"/>
      <c r="H403" s="142"/>
      <c r="I403" s="142"/>
      <c r="J403" s="142"/>
      <c r="K403" s="142"/>
      <c r="L403" s="142"/>
      <c r="M403" s="142"/>
      <c r="N403" s="142"/>
      <c r="O403" s="142"/>
      <c r="P403" s="24">
        <f>P370+P375+P388+P391</f>
        <v>24642.245992511995</v>
      </c>
    </row>
    <row r="404" spans="1:16" s="35" customFormat="1" ht="15" x14ac:dyDescent="0.25">
      <c r="A404" s="76"/>
      <c r="B404" s="31"/>
      <c r="C404" s="142" t="s">
        <v>411</v>
      </c>
      <c r="D404" s="142"/>
      <c r="E404" s="142"/>
      <c r="F404" s="142"/>
      <c r="G404" s="142"/>
      <c r="H404" s="142"/>
      <c r="I404" s="142"/>
      <c r="J404" s="142"/>
      <c r="K404" s="142"/>
      <c r="L404" s="142"/>
      <c r="M404" s="142"/>
      <c r="N404" s="142"/>
      <c r="O404" s="142"/>
      <c r="P404" s="24"/>
    </row>
    <row r="405" spans="1:16" s="35" customFormat="1" ht="15" x14ac:dyDescent="0.25">
      <c r="A405" s="76"/>
      <c r="B405" s="31"/>
      <c r="C405" s="142" t="s">
        <v>375</v>
      </c>
      <c r="D405" s="142"/>
      <c r="E405" s="142"/>
      <c r="F405" s="142"/>
      <c r="G405" s="142"/>
      <c r="H405" s="142"/>
      <c r="I405" s="142"/>
      <c r="J405" s="142"/>
      <c r="K405" s="142"/>
      <c r="L405" s="142"/>
      <c r="M405" s="142"/>
      <c r="N405" s="142"/>
      <c r="O405" s="142"/>
      <c r="P405" s="24">
        <f>P400+P402</f>
        <v>3013.7253149999997</v>
      </c>
    </row>
    <row r="406" spans="1:16" s="35" customFormat="1" ht="15" x14ac:dyDescent="0.25">
      <c r="A406" s="76"/>
      <c r="B406" s="31"/>
      <c r="C406" s="142" t="s">
        <v>376</v>
      </c>
      <c r="D406" s="142"/>
      <c r="E406" s="142"/>
      <c r="F406" s="142"/>
      <c r="G406" s="142"/>
      <c r="H406" s="142"/>
      <c r="I406" s="142"/>
      <c r="J406" s="142"/>
      <c r="K406" s="142"/>
      <c r="L406" s="142"/>
      <c r="M406" s="142"/>
      <c r="N406" s="142"/>
      <c r="O406" s="142"/>
      <c r="P406" s="24">
        <f>P377+P393</f>
        <v>3609.1691879999998</v>
      </c>
    </row>
    <row r="407" spans="1:16" s="35" customFormat="1" ht="15" x14ac:dyDescent="0.25">
      <c r="A407" s="76"/>
      <c r="B407" s="31"/>
      <c r="C407" s="142" t="s">
        <v>377</v>
      </c>
      <c r="D407" s="142"/>
      <c r="E407" s="142"/>
      <c r="F407" s="142"/>
      <c r="G407" s="142"/>
      <c r="H407" s="142"/>
      <c r="I407" s="142"/>
      <c r="J407" s="142"/>
      <c r="K407" s="142"/>
      <c r="L407" s="142"/>
      <c r="M407" s="142"/>
      <c r="N407" s="142"/>
      <c r="O407" s="142"/>
      <c r="P407" s="24">
        <f>P378+P394</f>
        <v>2298.8149656000001</v>
      </c>
    </row>
    <row r="408" spans="1:16" s="35" customFormat="1" ht="15" customHeight="1" x14ac:dyDescent="0.25">
      <c r="A408" s="76"/>
      <c r="B408" s="31"/>
      <c r="C408" s="142" t="s">
        <v>412</v>
      </c>
      <c r="D408" s="142"/>
      <c r="E408" s="142"/>
      <c r="F408" s="142"/>
      <c r="G408" s="142"/>
      <c r="H408" s="142"/>
      <c r="I408" s="142"/>
      <c r="J408" s="142"/>
      <c r="K408" s="142"/>
      <c r="L408" s="142"/>
      <c r="M408" s="142"/>
      <c r="N408" s="142"/>
      <c r="O408" s="142"/>
      <c r="P408" s="24"/>
    </row>
    <row r="409" spans="1:16" s="35" customFormat="1" ht="15" customHeight="1" x14ac:dyDescent="0.25">
      <c r="A409" s="76"/>
      <c r="B409" s="31"/>
      <c r="C409" s="142" t="s">
        <v>413</v>
      </c>
      <c r="D409" s="142"/>
      <c r="E409" s="142"/>
      <c r="F409" s="142"/>
      <c r="G409" s="142"/>
      <c r="H409" s="142"/>
      <c r="I409" s="142"/>
      <c r="J409" s="142"/>
      <c r="K409" s="142"/>
      <c r="L409" s="142"/>
      <c r="M409" s="142"/>
      <c r="N409" s="142"/>
      <c r="O409" s="142"/>
      <c r="P409" s="24"/>
    </row>
    <row r="410" spans="1:16" s="35" customFormat="1" ht="15" x14ac:dyDescent="0.25">
      <c r="A410" s="76"/>
      <c r="B410" s="79"/>
      <c r="C410" s="152" t="s">
        <v>393</v>
      </c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77">
        <f>P397+P406+P407+P408+P409</f>
        <v>34811.043363791992</v>
      </c>
    </row>
    <row r="411" spans="1:16" s="35" customFormat="1" ht="15" x14ac:dyDescent="0.25">
      <c r="A411" s="76"/>
      <c r="B411" s="31"/>
      <c r="C411" s="142" t="s">
        <v>378</v>
      </c>
      <c r="D411" s="142"/>
      <c r="E411" s="142"/>
      <c r="F411" s="142"/>
      <c r="G411" s="142"/>
      <c r="H411" s="142"/>
      <c r="I411" s="142"/>
      <c r="J411" s="142"/>
      <c r="K411" s="142"/>
      <c r="L411" s="142"/>
      <c r="M411" s="142"/>
      <c r="N411" s="142"/>
      <c r="O411" s="142"/>
      <c r="P411" s="83"/>
    </row>
    <row r="412" spans="1:16" s="35" customFormat="1" ht="15" x14ac:dyDescent="0.25">
      <c r="A412" s="76"/>
      <c r="B412" s="31"/>
      <c r="C412" s="142" t="s">
        <v>414</v>
      </c>
      <c r="D412" s="142"/>
      <c r="E412" s="142"/>
      <c r="F412" s="142"/>
      <c r="G412" s="142"/>
      <c r="H412" s="120"/>
      <c r="I412" s="120"/>
      <c r="J412" s="120"/>
      <c r="K412" s="120"/>
      <c r="L412" s="120"/>
      <c r="M412" s="120"/>
      <c r="N412" s="120"/>
      <c r="O412" s="120"/>
      <c r="P412" s="83"/>
    </row>
    <row r="413" spans="1:16" s="35" customFormat="1" ht="15" x14ac:dyDescent="0.25">
      <c r="A413" s="76"/>
      <c r="B413" s="31"/>
      <c r="C413" s="142" t="s">
        <v>415</v>
      </c>
      <c r="D413" s="142"/>
      <c r="E413" s="142"/>
      <c r="F413" s="142"/>
      <c r="G413" s="142"/>
      <c r="H413" s="120"/>
      <c r="I413" s="120"/>
      <c r="J413" s="120"/>
      <c r="K413" s="120"/>
      <c r="L413" s="120"/>
      <c r="M413" s="120"/>
      <c r="N413" s="120"/>
      <c r="O413" s="120"/>
      <c r="P413" s="83"/>
    </row>
    <row r="414" spans="1:16" s="35" customFormat="1" ht="15" customHeight="1" x14ac:dyDescent="0.25">
      <c r="A414" s="76"/>
      <c r="B414" s="31"/>
      <c r="C414" s="142" t="s">
        <v>379</v>
      </c>
      <c r="D414" s="142"/>
      <c r="E414" s="142"/>
      <c r="F414" s="121"/>
      <c r="G414" s="121"/>
      <c r="H414" s="121"/>
      <c r="I414" s="121"/>
      <c r="J414" s="121"/>
      <c r="K414" s="109">
        <f>K362+K381</f>
        <v>10.2303</v>
      </c>
      <c r="L414" s="121"/>
      <c r="M414" s="121"/>
      <c r="N414" s="121"/>
      <c r="O414" s="121"/>
      <c r="P414" s="110"/>
    </row>
    <row r="415" spans="1:16" s="35" customFormat="1" ht="15" customHeight="1" x14ac:dyDescent="0.25">
      <c r="A415" s="76"/>
      <c r="B415" s="31"/>
      <c r="C415" s="142" t="s">
        <v>380</v>
      </c>
      <c r="D415" s="142"/>
      <c r="E415" s="142"/>
      <c r="F415" s="121"/>
      <c r="G415" s="121"/>
      <c r="H415" s="121"/>
      <c r="I415" s="121"/>
      <c r="J415" s="121"/>
      <c r="K415" s="113">
        <f>K365+K384</f>
        <v>0.54659999999999997</v>
      </c>
      <c r="L415" s="124"/>
      <c r="M415" s="121"/>
      <c r="N415" s="121"/>
      <c r="O415" s="121"/>
      <c r="P415" s="112"/>
    </row>
    <row r="416" spans="1:16" s="35" customFormat="1" ht="15" x14ac:dyDescent="0.25">
      <c r="A416" s="147" t="s">
        <v>316</v>
      </c>
      <c r="B416" s="148"/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9"/>
    </row>
    <row r="417" spans="1:16" s="35" customFormat="1" ht="15" x14ac:dyDescent="0.25">
      <c r="A417" s="41" t="s">
        <v>246</v>
      </c>
      <c r="B417" s="123" t="s">
        <v>317</v>
      </c>
      <c r="C417" s="150" t="s">
        <v>318</v>
      </c>
      <c r="D417" s="150"/>
      <c r="E417" s="150"/>
      <c r="F417" s="150"/>
      <c r="G417" s="150"/>
      <c r="H417" s="42" t="s">
        <v>49</v>
      </c>
      <c r="I417" s="43">
        <v>1.95E-2</v>
      </c>
      <c r="J417" s="43"/>
      <c r="K417" s="85">
        <v>1.95E-2</v>
      </c>
      <c r="L417" s="45"/>
      <c r="M417" s="43"/>
      <c r="N417" s="45"/>
      <c r="O417" s="43"/>
      <c r="P417" s="46"/>
    </row>
    <row r="418" spans="1:16" s="35" customFormat="1" ht="15" x14ac:dyDescent="0.25">
      <c r="A418" s="47"/>
      <c r="B418" s="31" t="s">
        <v>26</v>
      </c>
      <c r="C418" s="142" t="s">
        <v>51</v>
      </c>
      <c r="D418" s="142"/>
      <c r="E418" s="142"/>
      <c r="F418" s="142"/>
      <c r="G418" s="142"/>
      <c r="H418" s="48" t="s">
        <v>33</v>
      </c>
      <c r="I418" s="49"/>
      <c r="J418" s="49"/>
      <c r="K418" s="61">
        <f>K419</f>
        <v>4.9725000000000001</v>
      </c>
      <c r="L418" s="50"/>
      <c r="M418" s="49"/>
      <c r="N418" s="51"/>
      <c r="O418" s="49"/>
      <c r="P418" s="22">
        <f>P419</f>
        <v>1322.2872000000002</v>
      </c>
    </row>
    <row r="419" spans="1:16" s="35" customFormat="1" ht="15" x14ac:dyDescent="0.25">
      <c r="A419" s="47"/>
      <c r="B419" s="31" t="s">
        <v>319</v>
      </c>
      <c r="C419" s="142" t="s">
        <v>320</v>
      </c>
      <c r="D419" s="142"/>
      <c r="E419" s="142"/>
      <c r="F419" s="142"/>
      <c r="G419" s="142"/>
      <c r="H419" s="48" t="s">
        <v>33</v>
      </c>
      <c r="I419" s="56">
        <v>255</v>
      </c>
      <c r="J419" s="49"/>
      <c r="K419" s="61">
        <f>I419*K417</f>
        <v>4.9725000000000001</v>
      </c>
      <c r="L419" s="60"/>
      <c r="M419" s="49"/>
      <c r="N419" s="51">
        <v>265.92</v>
      </c>
      <c r="O419" s="49"/>
      <c r="P419" s="22">
        <f>K419*N419</f>
        <v>1322.2872000000002</v>
      </c>
    </row>
    <row r="420" spans="1:16" s="35" customFormat="1" ht="15" x14ac:dyDescent="0.25">
      <c r="A420" s="47"/>
      <c r="B420" s="31" t="s">
        <v>30</v>
      </c>
      <c r="C420" s="142" t="s">
        <v>31</v>
      </c>
      <c r="D420" s="142"/>
      <c r="E420" s="142"/>
      <c r="F420" s="142"/>
      <c r="G420" s="142"/>
      <c r="H420" s="48"/>
      <c r="I420" s="49"/>
      <c r="J420" s="49"/>
      <c r="K420" s="49"/>
      <c r="L420" s="50"/>
      <c r="M420" s="49"/>
      <c r="N420" s="50"/>
      <c r="O420" s="49"/>
      <c r="P420" s="22">
        <f>P422+P424+P426+P427+P429</f>
        <v>1987.5962261999994</v>
      </c>
    </row>
    <row r="421" spans="1:16" s="35" customFormat="1" ht="15" x14ac:dyDescent="0.25">
      <c r="A421" s="47"/>
      <c r="B421" s="31"/>
      <c r="C421" s="142" t="s">
        <v>32</v>
      </c>
      <c r="D421" s="142"/>
      <c r="E421" s="142"/>
      <c r="F421" s="142"/>
      <c r="G421" s="142"/>
      <c r="H421" s="48" t="s">
        <v>33</v>
      </c>
      <c r="I421" s="49"/>
      <c r="J421" s="49"/>
      <c r="K421" s="82">
        <f>K423+K425+K428</f>
        <v>0.97480499999999981</v>
      </c>
      <c r="L421" s="50"/>
      <c r="M421" s="49"/>
      <c r="N421" s="51"/>
      <c r="O421" s="49"/>
      <c r="P421" s="22">
        <f>P423+P425+P428</f>
        <v>393.29767229999993</v>
      </c>
    </row>
    <row r="422" spans="1:16" s="35" customFormat="1" ht="15" x14ac:dyDescent="0.25">
      <c r="A422" s="47"/>
      <c r="B422" s="31" t="s">
        <v>174</v>
      </c>
      <c r="C422" s="142" t="s">
        <v>175</v>
      </c>
      <c r="D422" s="142"/>
      <c r="E422" s="142"/>
      <c r="F422" s="142"/>
      <c r="G422" s="142"/>
      <c r="H422" s="48" t="s">
        <v>36</v>
      </c>
      <c r="I422" s="53">
        <v>0.03</v>
      </c>
      <c r="J422" s="49"/>
      <c r="K422" s="82">
        <f>I422*K417</f>
        <v>5.8500000000000002E-4</v>
      </c>
      <c r="L422" s="51"/>
      <c r="M422" s="49"/>
      <c r="N422" s="51">
        <v>1359.45</v>
      </c>
      <c r="O422" s="49"/>
      <c r="P422" s="22">
        <f>K422*N422</f>
        <v>0.79527825000000008</v>
      </c>
    </row>
    <row r="423" spans="1:16" s="35" customFormat="1" ht="15" x14ac:dyDescent="0.25">
      <c r="A423" s="47"/>
      <c r="B423" s="31" t="s">
        <v>37</v>
      </c>
      <c r="C423" s="142" t="s">
        <v>38</v>
      </c>
      <c r="D423" s="142"/>
      <c r="E423" s="142"/>
      <c r="F423" s="142"/>
      <c r="G423" s="142"/>
      <c r="H423" s="48" t="s">
        <v>33</v>
      </c>
      <c r="I423" s="53">
        <v>0.03</v>
      </c>
      <c r="J423" s="49"/>
      <c r="K423" s="82">
        <f>I423*K417</f>
        <v>5.8500000000000002E-4</v>
      </c>
      <c r="L423" s="50"/>
      <c r="M423" s="49"/>
      <c r="N423" s="51">
        <v>378.38</v>
      </c>
      <c r="O423" s="49"/>
      <c r="P423" s="22">
        <f t="shared" ref="P423:P442" si="9">K423*N423</f>
        <v>0.2213523</v>
      </c>
    </row>
    <row r="424" spans="1:16" s="35" customFormat="1" ht="15" x14ac:dyDescent="0.25">
      <c r="A424" s="47"/>
      <c r="B424" s="31" t="s">
        <v>321</v>
      </c>
      <c r="C424" s="142" t="s">
        <v>322</v>
      </c>
      <c r="D424" s="142"/>
      <c r="E424" s="142"/>
      <c r="F424" s="142"/>
      <c r="G424" s="142"/>
      <c r="H424" s="48" t="s">
        <v>36</v>
      </c>
      <c r="I424" s="53">
        <v>49.91</v>
      </c>
      <c r="J424" s="49"/>
      <c r="K424" s="82">
        <f>I424*K417</f>
        <v>0.97324499999999992</v>
      </c>
      <c r="L424" s="51">
        <v>1761.85</v>
      </c>
      <c r="M424" s="53">
        <v>1.1499999999999999</v>
      </c>
      <c r="N424" s="51">
        <f>L424*M424</f>
        <v>2026.1274999999998</v>
      </c>
      <c r="O424" s="49"/>
      <c r="P424" s="22">
        <f t="shared" si="9"/>
        <v>1971.9184587374996</v>
      </c>
    </row>
    <row r="425" spans="1:16" s="35" customFormat="1" ht="15" x14ac:dyDescent="0.25">
      <c r="A425" s="47"/>
      <c r="B425" s="31" t="s">
        <v>178</v>
      </c>
      <c r="C425" s="142" t="s">
        <v>179</v>
      </c>
      <c r="D425" s="142"/>
      <c r="E425" s="142"/>
      <c r="F425" s="142"/>
      <c r="G425" s="142"/>
      <c r="H425" s="48" t="s">
        <v>33</v>
      </c>
      <c r="I425" s="53">
        <v>49.91</v>
      </c>
      <c r="J425" s="49"/>
      <c r="K425" s="82">
        <f>I425*K417</f>
        <v>0.97324499999999992</v>
      </c>
      <c r="L425" s="50"/>
      <c r="M425" s="49"/>
      <c r="N425" s="51">
        <v>403.6</v>
      </c>
      <c r="O425" s="49"/>
      <c r="P425" s="22">
        <f t="shared" si="9"/>
        <v>392.80168199999997</v>
      </c>
    </row>
    <row r="426" spans="1:16" s="35" customFormat="1" ht="15" x14ac:dyDescent="0.25">
      <c r="A426" s="47"/>
      <c r="B426" s="31" t="s">
        <v>180</v>
      </c>
      <c r="C426" s="142" t="s">
        <v>181</v>
      </c>
      <c r="D426" s="142"/>
      <c r="E426" s="142"/>
      <c r="F426" s="142"/>
      <c r="G426" s="142"/>
      <c r="H426" s="48" t="s">
        <v>36</v>
      </c>
      <c r="I426" s="53">
        <v>58.65</v>
      </c>
      <c r="J426" s="49"/>
      <c r="K426" s="82">
        <f>I426*K417</f>
        <v>1.143675</v>
      </c>
      <c r="L426" s="60">
        <v>10.37</v>
      </c>
      <c r="M426" s="53">
        <v>1.1100000000000001</v>
      </c>
      <c r="N426" s="51">
        <f>L426*M426</f>
        <v>11.5107</v>
      </c>
      <c r="O426" s="49"/>
      <c r="P426" s="22">
        <f t="shared" si="9"/>
        <v>13.1644998225</v>
      </c>
    </row>
    <row r="427" spans="1:16" s="35" customFormat="1" ht="15" x14ac:dyDescent="0.25">
      <c r="A427" s="47"/>
      <c r="B427" s="31" t="s">
        <v>137</v>
      </c>
      <c r="C427" s="142" t="s">
        <v>138</v>
      </c>
      <c r="D427" s="142"/>
      <c r="E427" s="142"/>
      <c r="F427" s="142"/>
      <c r="G427" s="142"/>
      <c r="H427" s="48" t="s">
        <v>36</v>
      </c>
      <c r="I427" s="53">
        <v>0.05</v>
      </c>
      <c r="J427" s="49"/>
      <c r="K427" s="82">
        <f>I427*K417</f>
        <v>9.7500000000000006E-4</v>
      </c>
      <c r="L427" s="60"/>
      <c r="M427" s="49"/>
      <c r="N427" s="51">
        <v>444.93</v>
      </c>
      <c r="O427" s="49"/>
      <c r="P427" s="22">
        <f t="shared" si="9"/>
        <v>0.43380675000000002</v>
      </c>
    </row>
    <row r="428" spans="1:16" s="35" customFormat="1" ht="15" x14ac:dyDescent="0.25">
      <c r="A428" s="47"/>
      <c r="B428" s="31" t="s">
        <v>97</v>
      </c>
      <c r="C428" s="142" t="s">
        <v>98</v>
      </c>
      <c r="D428" s="142"/>
      <c r="E428" s="142"/>
      <c r="F428" s="142"/>
      <c r="G428" s="142"/>
      <c r="H428" s="48" t="s">
        <v>33</v>
      </c>
      <c r="I428" s="53">
        <v>0.05</v>
      </c>
      <c r="J428" s="49"/>
      <c r="K428" s="82">
        <f>I428*K417</f>
        <v>9.7500000000000006E-4</v>
      </c>
      <c r="L428" s="50"/>
      <c r="M428" s="49"/>
      <c r="N428" s="51">
        <v>281.68</v>
      </c>
      <c r="O428" s="49"/>
      <c r="P428" s="22">
        <f t="shared" si="9"/>
        <v>0.27463800000000005</v>
      </c>
    </row>
    <row r="429" spans="1:16" s="35" customFormat="1" ht="15" x14ac:dyDescent="0.25">
      <c r="A429" s="47"/>
      <c r="B429" s="31" t="s">
        <v>323</v>
      </c>
      <c r="C429" s="142" t="s">
        <v>324</v>
      </c>
      <c r="D429" s="142"/>
      <c r="E429" s="142"/>
      <c r="F429" s="142"/>
      <c r="G429" s="142"/>
      <c r="H429" s="48" t="s">
        <v>36</v>
      </c>
      <c r="I429" s="53">
        <v>2.3199999999999998</v>
      </c>
      <c r="J429" s="49"/>
      <c r="K429" s="68">
        <f>I429*K417</f>
        <v>4.5239999999999995E-2</v>
      </c>
      <c r="L429" s="60">
        <v>29.88</v>
      </c>
      <c r="M429" s="53">
        <v>0.95</v>
      </c>
      <c r="N429" s="51">
        <f>L429*M429</f>
        <v>28.385999999999999</v>
      </c>
      <c r="O429" s="49"/>
      <c r="P429" s="22">
        <f t="shared" si="9"/>
        <v>1.2841826399999998</v>
      </c>
    </row>
    <row r="430" spans="1:16" s="35" customFormat="1" ht="15" x14ac:dyDescent="0.25">
      <c r="A430" s="47"/>
      <c r="B430" s="31" t="s">
        <v>63</v>
      </c>
      <c r="C430" s="142" t="s">
        <v>71</v>
      </c>
      <c r="D430" s="142"/>
      <c r="E430" s="142"/>
      <c r="F430" s="142"/>
      <c r="G430" s="142"/>
      <c r="H430" s="48"/>
      <c r="I430" s="49"/>
      <c r="J430" s="49"/>
      <c r="K430" s="49"/>
      <c r="L430" s="50"/>
      <c r="M430" s="49"/>
      <c r="N430" s="50"/>
      <c r="O430" s="49"/>
      <c r="P430" s="22">
        <f>P431+P432+P433+P434+P435+P436+P437+P438+P439+P440+P441+P442+P443</f>
        <v>1669.2111903686698</v>
      </c>
    </row>
    <row r="431" spans="1:16" s="35" customFormat="1" ht="15" x14ac:dyDescent="0.25">
      <c r="A431" s="47"/>
      <c r="B431" s="31" t="s">
        <v>325</v>
      </c>
      <c r="C431" s="142" t="s">
        <v>326</v>
      </c>
      <c r="D431" s="142"/>
      <c r="E431" s="142"/>
      <c r="F431" s="142"/>
      <c r="G431" s="142"/>
      <c r="H431" s="48" t="s">
        <v>85</v>
      </c>
      <c r="I431" s="68">
        <v>7.1000000000000002E-4</v>
      </c>
      <c r="J431" s="49"/>
      <c r="K431" s="81">
        <f>I431*K417</f>
        <v>1.3845E-5</v>
      </c>
      <c r="L431" s="51">
        <v>50508.54</v>
      </c>
      <c r="M431" s="52">
        <v>0.9</v>
      </c>
      <c r="N431" s="51">
        <f>L431*M431</f>
        <v>45457.686000000002</v>
      </c>
      <c r="O431" s="49"/>
      <c r="P431" s="22">
        <f>K431*N431</f>
        <v>0.62936166267000004</v>
      </c>
    </row>
    <row r="432" spans="1:16" s="35" customFormat="1" ht="15" x14ac:dyDescent="0.25">
      <c r="A432" s="47"/>
      <c r="B432" s="31" t="s">
        <v>106</v>
      </c>
      <c r="C432" s="142" t="s">
        <v>107</v>
      </c>
      <c r="D432" s="142"/>
      <c r="E432" s="142"/>
      <c r="F432" s="142"/>
      <c r="G432" s="142"/>
      <c r="H432" s="48" t="s">
        <v>74</v>
      </c>
      <c r="I432" s="56">
        <v>60</v>
      </c>
      <c r="J432" s="49"/>
      <c r="K432" s="53">
        <f>I432*K417</f>
        <v>1.17</v>
      </c>
      <c r="L432" s="60">
        <v>35.71</v>
      </c>
      <c r="M432" s="52">
        <v>1.2</v>
      </c>
      <c r="N432" s="51">
        <f t="shared" ref="N432:N442" si="10">L432*M432</f>
        <v>42.851999999999997</v>
      </c>
      <c r="O432" s="49"/>
      <c r="P432" s="22">
        <f t="shared" si="9"/>
        <v>50.136839999999992</v>
      </c>
    </row>
    <row r="433" spans="1:16" s="35" customFormat="1" ht="15" x14ac:dyDescent="0.25">
      <c r="A433" s="47"/>
      <c r="B433" s="31" t="s">
        <v>198</v>
      </c>
      <c r="C433" s="142" t="s">
        <v>199</v>
      </c>
      <c r="D433" s="142"/>
      <c r="E433" s="142"/>
      <c r="F433" s="142"/>
      <c r="G433" s="142"/>
      <c r="H433" s="48" t="s">
        <v>200</v>
      </c>
      <c r="I433" s="30">
        <v>1.8460000000000001</v>
      </c>
      <c r="J433" s="49"/>
      <c r="K433" s="82">
        <f>I433*K417</f>
        <v>3.5997000000000001E-2</v>
      </c>
      <c r="L433" s="60">
        <v>4.9400000000000004</v>
      </c>
      <c r="M433" s="53">
        <v>0.81</v>
      </c>
      <c r="N433" s="51">
        <f t="shared" si="10"/>
        <v>4.0014000000000003</v>
      </c>
      <c r="O433" s="49"/>
      <c r="P433" s="22">
        <f t="shared" si="9"/>
        <v>0.14403839580000002</v>
      </c>
    </row>
    <row r="434" spans="1:16" s="35" customFormat="1" ht="15" x14ac:dyDescent="0.25">
      <c r="A434" s="47"/>
      <c r="B434" s="31" t="s">
        <v>204</v>
      </c>
      <c r="C434" s="142" t="s">
        <v>205</v>
      </c>
      <c r="D434" s="142"/>
      <c r="E434" s="142"/>
      <c r="F434" s="142"/>
      <c r="G434" s="142"/>
      <c r="H434" s="48" t="s">
        <v>141</v>
      </c>
      <c r="I434" s="52">
        <v>64.900000000000006</v>
      </c>
      <c r="J434" s="49"/>
      <c r="K434" s="68">
        <f>I434*K417</f>
        <v>1.2655500000000002</v>
      </c>
      <c r="L434" s="60">
        <v>209.53</v>
      </c>
      <c r="M434" s="53">
        <v>1.03</v>
      </c>
      <c r="N434" s="51">
        <f t="shared" si="10"/>
        <v>215.8159</v>
      </c>
      <c r="O434" s="49"/>
      <c r="P434" s="22">
        <f t="shared" si="9"/>
        <v>273.12581224500002</v>
      </c>
    </row>
    <row r="435" spans="1:16" s="35" customFormat="1" ht="27.75" customHeight="1" x14ac:dyDescent="0.25">
      <c r="A435" s="47"/>
      <c r="B435" s="31" t="s">
        <v>139</v>
      </c>
      <c r="C435" s="142" t="s">
        <v>140</v>
      </c>
      <c r="D435" s="142"/>
      <c r="E435" s="142"/>
      <c r="F435" s="142"/>
      <c r="G435" s="142"/>
      <c r="H435" s="48" t="s">
        <v>141</v>
      </c>
      <c r="I435" s="52">
        <v>47.2</v>
      </c>
      <c r="J435" s="49"/>
      <c r="K435" s="61">
        <f>I435*K417</f>
        <v>0.92040000000000011</v>
      </c>
      <c r="L435" s="60">
        <v>76.72</v>
      </c>
      <c r="M435" s="53">
        <v>1.01</v>
      </c>
      <c r="N435" s="51">
        <f t="shared" si="10"/>
        <v>77.487200000000001</v>
      </c>
      <c r="O435" s="49"/>
      <c r="P435" s="22">
        <f t="shared" si="9"/>
        <v>71.319218880000008</v>
      </c>
    </row>
    <row r="436" spans="1:16" s="35" customFormat="1" ht="15" x14ac:dyDescent="0.25">
      <c r="A436" s="47"/>
      <c r="B436" s="31" t="s">
        <v>327</v>
      </c>
      <c r="C436" s="142" t="s">
        <v>328</v>
      </c>
      <c r="D436" s="142"/>
      <c r="E436" s="142"/>
      <c r="F436" s="142"/>
      <c r="G436" s="142"/>
      <c r="H436" s="48" t="s">
        <v>208</v>
      </c>
      <c r="I436" s="56">
        <v>25</v>
      </c>
      <c r="J436" s="49"/>
      <c r="K436" s="61">
        <f>I436*K417</f>
        <v>0.48749999999999999</v>
      </c>
      <c r="L436" s="60">
        <v>174.93</v>
      </c>
      <c r="M436" s="53">
        <v>0.99</v>
      </c>
      <c r="N436" s="51">
        <f t="shared" si="10"/>
        <v>173.1807</v>
      </c>
      <c r="O436" s="49"/>
      <c r="P436" s="22">
        <f t="shared" si="9"/>
        <v>84.425591249999997</v>
      </c>
    </row>
    <row r="437" spans="1:16" s="35" customFormat="1" ht="15" x14ac:dyDescent="0.25">
      <c r="A437" s="47"/>
      <c r="B437" s="31" t="s">
        <v>329</v>
      </c>
      <c r="C437" s="142" t="s">
        <v>330</v>
      </c>
      <c r="D437" s="142"/>
      <c r="E437" s="142"/>
      <c r="F437" s="142"/>
      <c r="G437" s="142"/>
      <c r="H437" s="48" t="s">
        <v>85</v>
      </c>
      <c r="I437" s="30">
        <v>0.10199999999999999</v>
      </c>
      <c r="J437" s="49"/>
      <c r="K437" s="82">
        <f>I437*K417</f>
        <v>1.9889999999999999E-3</v>
      </c>
      <c r="L437" s="51">
        <v>70296.2</v>
      </c>
      <c r="M437" s="53">
        <v>0.99</v>
      </c>
      <c r="N437" s="51">
        <f t="shared" si="10"/>
        <v>69593.237999999998</v>
      </c>
      <c r="O437" s="49"/>
      <c r="P437" s="22">
        <f t="shared" si="9"/>
        <v>138.420950382</v>
      </c>
    </row>
    <row r="438" spans="1:16" s="35" customFormat="1" ht="15" x14ac:dyDescent="0.25">
      <c r="A438" s="47"/>
      <c r="B438" s="31" t="s">
        <v>142</v>
      </c>
      <c r="C438" s="142" t="s">
        <v>143</v>
      </c>
      <c r="D438" s="142"/>
      <c r="E438" s="142"/>
      <c r="F438" s="142"/>
      <c r="G438" s="142"/>
      <c r="H438" s="48" t="s">
        <v>85</v>
      </c>
      <c r="I438" s="61">
        <v>5.1499999999999997E-2</v>
      </c>
      <c r="J438" s="49"/>
      <c r="K438" s="81">
        <f>I438*K417</f>
        <v>1.0042499999999999E-3</v>
      </c>
      <c r="L438" s="51">
        <v>55898.18</v>
      </c>
      <c r="M438" s="53">
        <v>0.68</v>
      </c>
      <c r="N438" s="51">
        <f t="shared" si="10"/>
        <v>38010.7624</v>
      </c>
      <c r="O438" s="49"/>
      <c r="P438" s="22">
        <f t="shared" si="9"/>
        <v>38.172308140199995</v>
      </c>
    </row>
    <row r="439" spans="1:16" s="35" customFormat="1" ht="27.75" customHeight="1" x14ac:dyDescent="0.25">
      <c r="A439" s="47"/>
      <c r="B439" s="31" t="s">
        <v>331</v>
      </c>
      <c r="C439" s="142" t="s">
        <v>332</v>
      </c>
      <c r="D439" s="142"/>
      <c r="E439" s="142"/>
      <c r="F439" s="142"/>
      <c r="G439" s="142"/>
      <c r="H439" s="48" t="s">
        <v>74</v>
      </c>
      <c r="I439" s="53">
        <v>0.97</v>
      </c>
      <c r="J439" s="49"/>
      <c r="K439" s="82">
        <f>I439*K417</f>
        <v>1.8914999999999998E-2</v>
      </c>
      <c r="L439" s="51">
        <v>6442.06</v>
      </c>
      <c r="M439" s="53">
        <v>1.17</v>
      </c>
      <c r="N439" s="51">
        <f t="shared" si="10"/>
        <v>7537.2102000000004</v>
      </c>
      <c r="O439" s="49"/>
      <c r="P439" s="22">
        <f t="shared" si="9"/>
        <v>142.56633093299999</v>
      </c>
    </row>
    <row r="440" spans="1:16" s="35" customFormat="1" ht="36" customHeight="1" x14ac:dyDescent="0.25">
      <c r="A440" s="47"/>
      <c r="B440" s="31" t="s">
        <v>333</v>
      </c>
      <c r="C440" s="142" t="s">
        <v>334</v>
      </c>
      <c r="D440" s="142"/>
      <c r="E440" s="142"/>
      <c r="F440" s="142"/>
      <c r="G440" s="142"/>
      <c r="H440" s="48" t="s">
        <v>74</v>
      </c>
      <c r="I440" s="53">
        <v>1.1399999999999999</v>
      </c>
      <c r="J440" s="49"/>
      <c r="K440" s="68">
        <f>I440*K417</f>
        <v>2.223E-2</v>
      </c>
      <c r="L440" s="51">
        <v>16655</v>
      </c>
      <c r="M440" s="53">
        <v>1.31</v>
      </c>
      <c r="N440" s="51">
        <f t="shared" si="10"/>
        <v>21818.05</v>
      </c>
      <c r="O440" s="49"/>
      <c r="P440" s="22">
        <f t="shared" si="9"/>
        <v>485.01525149999998</v>
      </c>
    </row>
    <row r="441" spans="1:16" s="35" customFormat="1" ht="27.75" customHeight="1" x14ac:dyDescent="0.25">
      <c r="A441" s="47"/>
      <c r="B441" s="31" t="s">
        <v>335</v>
      </c>
      <c r="C441" s="142" t="s">
        <v>336</v>
      </c>
      <c r="D441" s="142"/>
      <c r="E441" s="142"/>
      <c r="F441" s="142"/>
      <c r="G441" s="142"/>
      <c r="H441" s="48" t="s">
        <v>74</v>
      </c>
      <c r="I441" s="53">
        <v>1.37</v>
      </c>
      <c r="J441" s="49"/>
      <c r="K441" s="82">
        <f>I441*K417</f>
        <v>2.6715000000000003E-2</v>
      </c>
      <c r="L441" s="51">
        <v>10082.68</v>
      </c>
      <c r="M441" s="53">
        <v>1.31</v>
      </c>
      <c r="N441" s="51">
        <f t="shared" si="10"/>
        <v>13208.310800000001</v>
      </c>
      <c r="O441" s="49"/>
      <c r="P441" s="22">
        <f t="shared" si="9"/>
        <v>352.86002302200006</v>
      </c>
    </row>
    <row r="442" spans="1:16" s="35" customFormat="1" ht="27.75" customHeight="1" x14ac:dyDescent="0.25">
      <c r="A442" s="47"/>
      <c r="B442" s="31" t="s">
        <v>337</v>
      </c>
      <c r="C442" s="142" t="s">
        <v>338</v>
      </c>
      <c r="D442" s="142"/>
      <c r="E442" s="142"/>
      <c r="F442" s="142"/>
      <c r="G442" s="142"/>
      <c r="H442" s="48" t="s">
        <v>74</v>
      </c>
      <c r="I442" s="53">
        <v>0.22</v>
      </c>
      <c r="J442" s="49"/>
      <c r="K442" s="68">
        <f>I442*K417</f>
        <v>4.2900000000000004E-3</v>
      </c>
      <c r="L442" s="51">
        <v>5764.42</v>
      </c>
      <c r="M442" s="53">
        <v>1.31</v>
      </c>
      <c r="N442" s="51">
        <f t="shared" si="10"/>
        <v>7551.3902000000007</v>
      </c>
      <c r="O442" s="49"/>
      <c r="P442" s="22">
        <f t="shared" si="9"/>
        <v>32.395463958000008</v>
      </c>
    </row>
    <row r="443" spans="1:16" s="35" customFormat="1" ht="27.75" customHeight="1" x14ac:dyDescent="0.25">
      <c r="A443" s="99"/>
      <c r="B443" s="100" t="s">
        <v>234</v>
      </c>
      <c r="C443" s="153" t="s">
        <v>235</v>
      </c>
      <c r="D443" s="153"/>
      <c r="E443" s="153"/>
      <c r="F443" s="153"/>
      <c r="G443" s="153"/>
      <c r="H443" s="101" t="s">
        <v>74</v>
      </c>
      <c r="I443" s="106">
        <v>102</v>
      </c>
      <c r="J443" s="103"/>
      <c r="K443" s="107">
        <v>1.9890000000000001</v>
      </c>
      <c r="L443" s="60"/>
      <c r="M443" s="49"/>
      <c r="N443" s="104"/>
      <c r="O443" s="103"/>
      <c r="P443" s="105"/>
    </row>
    <row r="444" spans="1:16" s="35" customFormat="1" ht="15" x14ac:dyDescent="0.25">
      <c r="A444" s="47"/>
      <c r="B444" s="31"/>
      <c r="C444" s="143" t="s">
        <v>39</v>
      </c>
      <c r="D444" s="143"/>
      <c r="E444" s="143"/>
      <c r="F444" s="143"/>
      <c r="G444" s="143"/>
      <c r="H444" s="42"/>
      <c r="I444" s="43"/>
      <c r="J444" s="43"/>
      <c r="K444" s="43"/>
      <c r="L444" s="45"/>
      <c r="M444" s="43"/>
      <c r="N444" s="54"/>
      <c r="O444" s="43"/>
      <c r="P444" s="23">
        <f>P418+P420+P421+P430</f>
        <v>5372.3922888686693</v>
      </c>
    </row>
    <row r="445" spans="1:16" s="35" customFormat="1" ht="15" customHeight="1" x14ac:dyDescent="0.25">
      <c r="A445" s="55" t="s">
        <v>461</v>
      </c>
      <c r="B445" s="31" t="s">
        <v>430</v>
      </c>
      <c r="C445" s="142" t="s">
        <v>339</v>
      </c>
      <c r="D445" s="142"/>
      <c r="E445" s="142"/>
      <c r="F445" s="142"/>
      <c r="G445" s="142"/>
      <c r="H445" s="48" t="s">
        <v>74</v>
      </c>
      <c r="I445" s="56">
        <v>102</v>
      </c>
      <c r="J445" s="49"/>
      <c r="K445" s="30">
        <f>I445*K417</f>
        <v>1.9890000000000001</v>
      </c>
      <c r="L445" s="60"/>
      <c r="M445" s="49"/>
      <c r="N445" s="60">
        <v>4970.95</v>
      </c>
      <c r="O445" s="49"/>
      <c r="P445" s="22">
        <f>K445*N445</f>
        <v>9887.2195499999998</v>
      </c>
    </row>
    <row r="446" spans="1:16" s="35" customFormat="1" ht="15" x14ac:dyDescent="0.25">
      <c r="A446" s="55"/>
      <c r="B446" s="31"/>
      <c r="C446" s="142" t="s">
        <v>40</v>
      </c>
      <c r="D446" s="142"/>
      <c r="E446" s="142"/>
      <c r="F446" s="142"/>
      <c r="G446" s="142"/>
      <c r="H446" s="48"/>
      <c r="I446" s="49"/>
      <c r="J446" s="49"/>
      <c r="K446" s="49"/>
      <c r="L446" s="50"/>
      <c r="M446" s="49"/>
      <c r="N446" s="50"/>
      <c r="O446" s="49"/>
      <c r="P446" s="22">
        <f>P418+P421</f>
        <v>1715.5848723000001</v>
      </c>
    </row>
    <row r="447" spans="1:16" s="35" customFormat="1" ht="15" x14ac:dyDescent="0.25">
      <c r="A447" s="55"/>
      <c r="B447" s="31" t="s">
        <v>238</v>
      </c>
      <c r="C447" s="142" t="s">
        <v>239</v>
      </c>
      <c r="D447" s="142"/>
      <c r="E447" s="142"/>
      <c r="F447" s="142"/>
      <c r="G447" s="142"/>
      <c r="H447" s="48" t="s">
        <v>43</v>
      </c>
      <c r="I447" s="56">
        <v>140</v>
      </c>
      <c r="J447" s="49"/>
      <c r="K447" s="56">
        <v>140</v>
      </c>
      <c r="L447" s="50"/>
      <c r="M447" s="49"/>
      <c r="N447" s="50"/>
      <c r="O447" s="49"/>
      <c r="P447" s="22">
        <f>K447*P446/100</f>
        <v>2401.8188212200002</v>
      </c>
    </row>
    <row r="448" spans="1:16" s="35" customFormat="1" ht="15" x14ac:dyDescent="0.25">
      <c r="A448" s="55"/>
      <c r="B448" s="31" t="s">
        <v>240</v>
      </c>
      <c r="C448" s="142" t="s">
        <v>241</v>
      </c>
      <c r="D448" s="142"/>
      <c r="E448" s="142"/>
      <c r="F448" s="142"/>
      <c r="G448" s="142"/>
      <c r="H448" s="48" t="s">
        <v>43</v>
      </c>
      <c r="I448" s="56">
        <v>93</v>
      </c>
      <c r="J448" s="49"/>
      <c r="K448" s="56">
        <v>93</v>
      </c>
      <c r="L448" s="50"/>
      <c r="M448" s="49"/>
      <c r="N448" s="50"/>
      <c r="O448" s="49"/>
      <c r="P448" s="22">
        <f>K448*P446/100</f>
        <v>1595.4939312390002</v>
      </c>
    </row>
    <row r="449" spans="1:16" s="35" customFormat="1" ht="15" x14ac:dyDescent="0.25">
      <c r="A449" s="57"/>
      <c r="B449" s="122"/>
      <c r="C449" s="143" t="s">
        <v>46</v>
      </c>
      <c r="D449" s="143"/>
      <c r="E449" s="143"/>
      <c r="F449" s="143"/>
      <c r="G449" s="143"/>
      <c r="H449" s="42"/>
      <c r="I449" s="43"/>
      <c r="J449" s="43"/>
      <c r="K449" s="43"/>
      <c r="L449" s="45"/>
      <c r="M449" s="43"/>
      <c r="N449" s="58">
        <f>P449/I417</f>
        <v>987534.5944270601</v>
      </c>
      <c r="O449" s="43"/>
      <c r="P449" s="23">
        <f>P444+P445+P447+P448</f>
        <v>19256.924591327672</v>
      </c>
    </row>
    <row r="450" spans="1:16" s="35" customFormat="1" ht="15" x14ac:dyDescent="0.25">
      <c r="A450" s="73"/>
      <c r="B450" s="74"/>
      <c r="C450" s="143" t="s">
        <v>394</v>
      </c>
      <c r="D450" s="143"/>
      <c r="E450" s="143"/>
      <c r="F450" s="143"/>
      <c r="G450" s="143"/>
      <c r="H450" s="143"/>
      <c r="I450" s="143"/>
      <c r="J450" s="143"/>
      <c r="K450" s="143"/>
      <c r="L450" s="143"/>
      <c r="M450" s="143"/>
      <c r="N450" s="143"/>
      <c r="O450" s="143"/>
      <c r="P450" s="75">
        <f>P453+P454+P455+P456+P457</f>
        <v>15259.61</v>
      </c>
    </row>
    <row r="451" spans="1:16" s="35" customFormat="1" ht="15" x14ac:dyDescent="0.25">
      <c r="A451" s="76"/>
      <c r="B451" s="31"/>
      <c r="C451" s="152" t="s">
        <v>395</v>
      </c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77"/>
    </row>
    <row r="452" spans="1:16" s="35" customFormat="1" ht="15" x14ac:dyDescent="0.25">
      <c r="A452" s="76"/>
      <c r="B452" s="31"/>
      <c r="C452" s="142" t="s">
        <v>371</v>
      </c>
      <c r="D452" s="142"/>
      <c r="E452" s="142"/>
      <c r="F452" s="142"/>
      <c r="G452" s="142"/>
      <c r="H452" s="142"/>
      <c r="I452" s="142"/>
      <c r="J452" s="142"/>
      <c r="K452" s="142"/>
      <c r="L452" s="142"/>
      <c r="M452" s="142"/>
      <c r="N452" s="142"/>
      <c r="O452" s="142"/>
      <c r="P452" s="84"/>
    </row>
    <row r="453" spans="1:16" s="35" customFormat="1" ht="15" x14ac:dyDescent="0.25">
      <c r="A453" s="76"/>
      <c r="B453" s="31"/>
      <c r="C453" s="142" t="s">
        <v>372</v>
      </c>
      <c r="D453" s="142"/>
      <c r="E453" s="142"/>
      <c r="F453" s="142"/>
      <c r="G453" s="142"/>
      <c r="H453" s="142"/>
      <c r="I453" s="142"/>
      <c r="J453" s="142"/>
      <c r="K453" s="142"/>
      <c r="L453" s="142"/>
      <c r="M453" s="142"/>
      <c r="N453" s="142"/>
      <c r="O453" s="142"/>
      <c r="P453" s="24">
        <v>1322.29</v>
      </c>
    </row>
    <row r="454" spans="1:16" s="35" customFormat="1" ht="15" x14ac:dyDescent="0.25">
      <c r="A454" s="76"/>
      <c r="B454" s="31"/>
      <c r="C454" s="142" t="s">
        <v>262</v>
      </c>
      <c r="D454" s="142"/>
      <c r="E454" s="142"/>
      <c r="F454" s="142"/>
      <c r="G454" s="142"/>
      <c r="H454" s="142"/>
      <c r="I454" s="142"/>
      <c r="J454" s="142"/>
      <c r="K454" s="142"/>
      <c r="L454" s="142"/>
      <c r="M454" s="142"/>
      <c r="N454" s="142"/>
      <c r="O454" s="142"/>
      <c r="P454" s="24">
        <v>1987.59</v>
      </c>
    </row>
    <row r="455" spans="1:16" s="35" customFormat="1" ht="15" x14ac:dyDescent="0.25">
      <c r="A455" s="76"/>
      <c r="B455" s="31"/>
      <c r="C455" s="142" t="s">
        <v>373</v>
      </c>
      <c r="D455" s="142"/>
      <c r="E455" s="142"/>
      <c r="F455" s="142"/>
      <c r="G455" s="142"/>
      <c r="H455" s="142"/>
      <c r="I455" s="142"/>
      <c r="J455" s="142"/>
      <c r="K455" s="142"/>
      <c r="L455" s="142"/>
      <c r="M455" s="142"/>
      <c r="N455" s="142"/>
      <c r="O455" s="142"/>
      <c r="P455" s="24">
        <v>393.29</v>
      </c>
    </row>
    <row r="456" spans="1:16" s="35" customFormat="1" ht="15" x14ac:dyDescent="0.25">
      <c r="A456" s="76"/>
      <c r="B456" s="31"/>
      <c r="C456" s="142" t="s">
        <v>374</v>
      </c>
      <c r="D456" s="142"/>
      <c r="E456" s="142"/>
      <c r="F456" s="142"/>
      <c r="G456" s="142"/>
      <c r="H456" s="142"/>
      <c r="I456" s="142"/>
      <c r="J456" s="142"/>
      <c r="K456" s="142"/>
      <c r="L456" s="142"/>
      <c r="M456" s="142"/>
      <c r="N456" s="142"/>
      <c r="O456" s="142"/>
      <c r="P456" s="24">
        <v>11556.44</v>
      </c>
    </row>
    <row r="457" spans="1:16" s="35" customFormat="1" ht="15" x14ac:dyDescent="0.25">
      <c r="A457" s="76"/>
      <c r="B457" s="31"/>
      <c r="C457" s="142" t="s">
        <v>411</v>
      </c>
      <c r="D457" s="142"/>
      <c r="E457" s="142"/>
      <c r="F457" s="142"/>
      <c r="G457" s="142"/>
      <c r="H457" s="142"/>
      <c r="I457" s="142"/>
      <c r="J457" s="142"/>
      <c r="K457" s="142"/>
      <c r="L457" s="142"/>
      <c r="M457" s="142"/>
      <c r="N457" s="142"/>
      <c r="O457" s="142"/>
      <c r="P457" s="24"/>
    </row>
    <row r="458" spans="1:16" s="35" customFormat="1" ht="15" x14ac:dyDescent="0.25">
      <c r="A458" s="76"/>
      <c r="B458" s="31"/>
      <c r="C458" s="142" t="s">
        <v>375</v>
      </c>
      <c r="D458" s="142"/>
      <c r="E458" s="142"/>
      <c r="F458" s="142"/>
      <c r="G458" s="142"/>
      <c r="H458" s="142"/>
      <c r="I458" s="142"/>
      <c r="J458" s="142"/>
      <c r="K458" s="142"/>
      <c r="L458" s="142"/>
      <c r="M458" s="142"/>
      <c r="N458" s="142"/>
      <c r="O458" s="142"/>
      <c r="P458" s="24">
        <v>1715.58</v>
      </c>
    </row>
    <row r="459" spans="1:16" s="35" customFormat="1" ht="15" x14ac:dyDescent="0.25">
      <c r="A459" s="76"/>
      <c r="B459" s="31"/>
      <c r="C459" s="142" t="s">
        <v>376</v>
      </c>
      <c r="D459" s="142"/>
      <c r="E459" s="142"/>
      <c r="F459" s="142"/>
      <c r="G459" s="142"/>
      <c r="H459" s="142"/>
      <c r="I459" s="142"/>
      <c r="J459" s="142"/>
      <c r="K459" s="142"/>
      <c r="L459" s="142"/>
      <c r="M459" s="142"/>
      <c r="N459" s="142"/>
      <c r="O459" s="142"/>
      <c r="P459" s="24">
        <v>2401.81</v>
      </c>
    </row>
    <row r="460" spans="1:16" s="35" customFormat="1" ht="15" x14ac:dyDescent="0.25">
      <c r="A460" s="76"/>
      <c r="B460" s="31"/>
      <c r="C460" s="142" t="s">
        <v>377</v>
      </c>
      <c r="D460" s="142"/>
      <c r="E460" s="142"/>
      <c r="F460" s="142"/>
      <c r="G460" s="142"/>
      <c r="H460" s="142"/>
      <c r="I460" s="142"/>
      <c r="J460" s="142"/>
      <c r="K460" s="142"/>
      <c r="L460" s="142"/>
      <c r="M460" s="142"/>
      <c r="N460" s="142"/>
      <c r="O460" s="142"/>
      <c r="P460" s="24">
        <v>1595.49</v>
      </c>
    </row>
    <row r="461" spans="1:16" s="35" customFormat="1" ht="15" x14ac:dyDescent="0.25">
      <c r="A461" s="76"/>
      <c r="B461" s="31"/>
      <c r="C461" s="142" t="s">
        <v>412</v>
      </c>
      <c r="D461" s="142"/>
      <c r="E461" s="142"/>
      <c r="F461" s="142"/>
      <c r="G461" s="142"/>
      <c r="H461" s="142"/>
      <c r="I461" s="142"/>
      <c r="J461" s="142"/>
      <c r="K461" s="142"/>
      <c r="L461" s="142"/>
      <c r="M461" s="142"/>
      <c r="N461" s="142"/>
      <c r="O461" s="142"/>
      <c r="P461" s="24"/>
    </row>
    <row r="462" spans="1:16" s="35" customFormat="1" ht="15" x14ac:dyDescent="0.25">
      <c r="A462" s="76"/>
      <c r="B462" s="31"/>
      <c r="C462" s="142" t="s">
        <v>413</v>
      </c>
      <c r="D462" s="142"/>
      <c r="E462" s="142"/>
      <c r="F462" s="142"/>
      <c r="G462" s="142"/>
      <c r="H462" s="142"/>
      <c r="I462" s="142"/>
      <c r="J462" s="142"/>
      <c r="K462" s="142"/>
      <c r="L462" s="142"/>
      <c r="M462" s="142"/>
      <c r="N462" s="142"/>
      <c r="O462" s="142"/>
      <c r="P462" s="24"/>
    </row>
    <row r="463" spans="1:16" s="35" customFormat="1" ht="15" x14ac:dyDescent="0.25">
      <c r="A463" s="76"/>
      <c r="B463" s="79"/>
      <c r="C463" s="152" t="s">
        <v>340</v>
      </c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77">
        <f>P450+P459+P460+P461+P462</f>
        <v>19256.910000000003</v>
      </c>
    </row>
    <row r="464" spans="1:16" s="35" customFormat="1" ht="15" x14ac:dyDescent="0.25">
      <c r="A464" s="76"/>
      <c r="B464" s="31"/>
      <c r="C464" s="142" t="s">
        <v>378</v>
      </c>
      <c r="D464" s="142"/>
      <c r="E464" s="142"/>
      <c r="F464" s="142"/>
      <c r="G464" s="142"/>
      <c r="H464" s="142"/>
      <c r="I464" s="142"/>
      <c r="J464" s="142"/>
      <c r="K464" s="142"/>
      <c r="L464" s="142"/>
      <c r="M464" s="142"/>
      <c r="N464" s="142"/>
      <c r="O464" s="142"/>
      <c r="P464" s="83"/>
    </row>
    <row r="465" spans="1:16" s="35" customFormat="1" ht="15" x14ac:dyDescent="0.25">
      <c r="A465" s="76"/>
      <c r="B465" s="31"/>
      <c r="C465" s="142" t="s">
        <v>414</v>
      </c>
      <c r="D465" s="142"/>
      <c r="E465" s="142"/>
      <c r="F465" s="142"/>
      <c r="G465" s="142"/>
      <c r="H465" s="120"/>
      <c r="I465" s="120"/>
      <c r="J465" s="120"/>
      <c r="K465" s="120"/>
      <c r="L465" s="120"/>
      <c r="M465" s="120"/>
      <c r="N465" s="120"/>
      <c r="O465" s="120"/>
      <c r="P465" s="83"/>
    </row>
    <row r="466" spans="1:16" s="35" customFormat="1" ht="15" x14ac:dyDescent="0.25">
      <c r="A466" s="76"/>
      <c r="B466" s="31"/>
      <c r="C466" s="142" t="s">
        <v>415</v>
      </c>
      <c r="D466" s="142"/>
      <c r="E466" s="142"/>
      <c r="F466" s="142"/>
      <c r="G466" s="142"/>
      <c r="H466" s="120"/>
      <c r="I466" s="120"/>
      <c r="J466" s="120"/>
      <c r="K466" s="120"/>
      <c r="L466" s="120"/>
      <c r="M466" s="120"/>
      <c r="N466" s="120"/>
      <c r="O466" s="120"/>
      <c r="P466" s="83"/>
    </row>
    <row r="467" spans="1:16" s="35" customFormat="1" ht="15" customHeight="1" x14ac:dyDescent="0.25">
      <c r="A467" s="76"/>
      <c r="B467" s="31"/>
      <c r="C467" s="142" t="s">
        <v>379</v>
      </c>
      <c r="D467" s="142"/>
      <c r="E467" s="142"/>
      <c r="F467" s="121"/>
      <c r="G467" s="121"/>
      <c r="H467" s="121"/>
      <c r="I467" s="121"/>
      <c r="J467" s="121"/>
      <c r="K467" s="109">
        <f>K418</f>
        <v>4.9725000000000001</v>
      </c>
      <c r="L467" s="121"/>
      <c r="M467" s="121"/>
      <c r="N467" s="121"/>
      <c r="O467" s="121"/>
      <c r="P467" s="110"/>
    </row>
    <row r="468" spans="1:16" s="35" customFormat="1" ht="15" customHeight="1" x14ac:dyDescent="0.25">
      <c r="A468" s="76"/>
      <c r="B468" s="31"/>
      <c r="C468" s="142" t="s">
        <v>380</v>
      </c>
      <c r="D468" s="142"/>
      <c r="E468" s="142"/>
      <c r="F468" s="121"/>
      <c r="G468" s="121"/>
      <c r="H468" s="121"/>
      <c r="I468" s="121"/>
      <c r="J468" s="121"/>
      <c r="K468" s="114">
        <f>K421</f>
        <v>0.97480499999999981</v>
      </c>
      <c r="L468" s="124"/>
      <c r="M468" s="121"/>
      <c r="N468" s="121"/>
      <c r="O468" s="121"/>
      <c r="P468" s="112"/>
    </row>
    <row r="469" spans="1:16" s="35" customFormat="1" ht="15" x14ac:dyDescent="0.25">
      <c r="A469" s="147" t="s">
        <v>341</v>
      </c>
      <c r="B469" s="148"/>
      <c r="C469" s="148"/>
      <c r="D469" s="148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9"/>
    </row>
    <row r="470" spans="1:16" s="35" customFormat="1" ht="15" x14ac:dyDescent="0.25">
      <c r="A470" s="41" t="s">
        <v>250</v>
      </c>
      <c r="B470" s="123" t="s">
        <v>466</v>
      </c>
      <c r="C470" s="150" t="s">
        <v>470</v>
      </c>
      <c r="D470" s="150"/>
      <c r="E470" s="150"/>
      <c r="F470" s="150"/>
      <c r="G470" s="150"/>
      <c r="H470" s="42" t="s">
        <v>85</v>
      </c>
      <c r="I470" s="43">
        <v>3.78E-2</v>
      </c>
      <c r="J470" s="43"/>
      <c r="K470" s="85">
        <v>3.78E-2</v>
      </c>
      <c r="L470" s="45"/>
      <c r="M470" s="43"/>
      <c r="N470" s="45"/>
      <c r="O470" s="43"/>
      <c r="P470" s="46"/>
    </row>
    <row r="471" spans="1:16" s="35" customFormat="1" ht="15" x14ac:dyDescent="0.25">
      <c r="A471" s="47"/>
      <c r="B471" s="31" t="s">
        <v>26</v>
      </c>
      <c r="C471" s="142" t="s">
        <v>51</v>
      </c>
      <c r="D471" s="142"/>
      <c r="E471" s="142"/>
      <c r="F471" s="142"/>
      <c r="G471" s="142"/>
      <c r="H471" s="48" t="s">
        <v>33</v>
      </c>
      <c r="I471" s="49"/>
      <c r="J471" s="49"/>
      <c r="K471" s="61">
        <f>K472</f>
        <v>2.1924000000000001</v>
      </c>
      <c r="L471" s="50"/>
      <c r="M471" s="49"/>
      <c r="N471" s="51"/>
      <c r="O471" s="49"/>
      <c r="P471" s="22">
        <f>P472</f>
        <v>583.00300800000002</v>
      </c>
    </row>
    <row r="472" spans="1:16" s="35" customFormat="1" ht="15" x14ac:dyDescent="0.25">
      <c r="A472" s="47"/>
      <c r="B472" s="31" t="s">
        <v>319</v>
      </c>
      <c r="C472" s="142" t="s">
        <v>320</v>
      </c>
      <c r="D472" s="142"/>
      <c r="E472" s="142"/>
      <c r="F472" s="142"/>
      <c r="G472" s="142"/>
      <c r="H472" s="48" t="s">
        <v>33</v>
      </c>
      <c r="I472" s="56">
        <v>58</v>
      </c>
      <c r="J472" s="49"/>
      <c r="K472" s="61">
        <f>I472*K470</f>
        <v>2.1924000000000001</v>
      </c>
      <c r="L472" s="60"/>
      <c r="M472" s="49"/>
      <c r="N472" s="51">
        <v>265.92</v>
      </c>
      <c r="O472" s="49"/>
      <c r="P472" s="22">
        <f>K472*N472</f>
        <v>583.00300800000002</v>
      </c>
    </row>
    <row r="473" spans="1:16" s="35" customFormat="1" ht="15" x14ac:dyDescent="0.25">
      <c r="A473" s="47"/>
      <c r="B473" s="31" t="s">
        <v>30</v>
      </c>
      <c r="C473" s="142" t="s">
        <v>31</v>
      </c>
      <c r="D473" s="142"/>
      <c r="E473" s="142"/>
      <c r="F473" s="142"/>
      <c r="G473" s="142"/>
      <c r="H473" s="48"/>
      <c r="I473" s="49"/>
      <c r="J473" s="49"/>
      <c r="K473" s="49"/>
      <c r="L473" s="50"/>
      <c r="M473" s="49"/>
      <c r="N473" s="50"/>
      <c r="O473" s="49"/>
      <c r="P473" s="25">
        <f>P475+P477</f>
        <v>10.389696660000002</v>
      </c>
    </row>
    <row r="474" spans="1:16" s="35" customFormat="1" ht="15" x14ac:dyDescent="0.25">
      <c r="A474" s="47"/>
      <c r="B474" s="31"/>
      <c r="C474" s="142" t="s">
        <v>32</v>
      </c>
      <c r="D474" s="142"/>
      <c r="E474" s="142"/>
      <c r="F474" s="142"/>
      <c r="G474" s="142"/>
      <c r="H474" s="48" t="s">
        <v>33</v>
      </c>
      <c r="I474" s="49"/>
      <c r="J474" s="49"/>
      <c r="K474" s="82">
        <f>K476+K478</f>
        <v>1.2474000000000001E-2</v>
      </c>
      <c r="L474" s="50"/>
      <c r="M474" s="49"/>
      <c r="N474" s="51"/>
      <c r="O474" s="49"/>
      <c r="P474" s="22">
        <f>P476+P478</f>
        <v>4.0254127200000003</v>
      </c>
    </row>
    <row r="475" spans="1:16" s="35" customFormat="1" ht="15" x14ac:dyDescent="0.25">
      <c r="A475" s="47"/>
      <c r="B475" s="31" t="s">
        <v>174</v>
      </c>
      <c r="C475" s="142" t="s">
        <v>175</v>
      </c>
      <c r="D475" s="142"/>
      <c r="E475" s="142"/>
      <c r="F475" s="142"/>
      <c r="G475" s="142"/>
      <c r="H475" s="48" t="s">
        <v>36</v>
      </c>
      <c r="I475" s="53">
        <v>0.14000000000000001</v>
      </c>
      <c r="J475" s="49"/>
      <c r="K475" s="82">
        <f>I475*K470</f>
        <v>5.2920000000000007E-3</v>
      </c>
      <c r="L475" s="51"/>
      <c r="M475" s="49"/>
      <c r="N475" s="51">
        <v>1359.45</v>
      </c>
      <c r="O475" s="49"/>
      <c r="P475" s="22">
        <f>K475*N475</f>
        <v>7.194209400000001</v>
      </c>
    </row>
    <row r="476" spans="1:16" s="35" customFormat="1" ht="15" x14ac:dyDescent="0.25">
      <c r="A476" s="47"/>
      <c r="B476" s="31" t="s">
        <v>37</v>
      </c>
      <c r="C476" s="142" t="s">
        <v>38</v>
      </c>
      <c r="D476" s="142"/>
      <c r="E476" s="142"/>
      <c r="F476" s="142"/>
      <c r="G476" s="142"/>
      <c r="H476" s="48" t="s">
        <v>33</v>
      </c>
      <c r="I476" s="53">
        <v>0.14000000000000001</v>
      </c>
      <c r="J476" s="49"/>
      <c r="K476" s="82">
        <f>I476*K470</f>
        <v>5.2920000000000007E-3</v>
      </c>
      <c r="L476" s="50"/>
      <c r="M476" s="49"/>
      <c r="N476" s="51">
        <v>378.38</v>
      </c>
      <c r="O476" s="49"/>
      <c r="P476" s="22">
        <f>K476*N476</f>
        <v>2.0023869600000004</v>
      </c>
    </row>
    <row r="477" spans="1:16" s="35" customFormat="1" ht="15" x14ac:dyDescent="0.25">
      <c r="A477" s="47"/>
      <c r="B477" s="31" t="s">
        <v>137</v>
      </c>
      <c r="C477" s="142" t="s">
        <v>138</v>
      </c>
      <c r="D477" s="142"/>
      <c r="E477" s="142"/>
      <c r="F477" s="142"/>
      <c r="G477" s="142"/>
      <c r="H477" s="48" t="s">
        <v>36</v>
      </c>
      <c r="I477" s="53">
        <v>0.19</v>
      </c>
      <c r="J477" s="49"/>
      <c r="K477" s="82">
        <f>I477*K470</f>
        <v>7.182E-3</v>
      </c>
      <c r="L477" s="60"/>
      <c r="M477" s="49"/>
      <c r="N477" s="51">
        <v>444.93</v>
      </c>
      <c r="O477" s="49"/>
      <c r="P477" s="22">
        <f>K477*N477</f>
        <v>3.1954872600000002</v>
      </c>
    </row>
    <row r="478" spans="1:16" s="35" customFormat="1" ht="15" x14ac:dyDescent="0.25">
      <c r="A478" s="47"/>
      <c r="B478" s="31" t="s">
        <v>97</v>
      </c>
      <c r="C478" s="142" t="s">
        <v>98</v>
      </c>
      <c r="D478" s="142"/>
      <c r="E478" s="142"/>
      <c r="F478" s="142"/>
      <c r="G478" s="142"/>
      <c r="H478" s="48" t="s">
        <v>33</v>
      </c>
      <c r="I478" s="53">
        <v>0.19</v>
      </c>
      <c r="J478" s="49"/>
      <c r="K478" s="82">
        <f>I478*K470</f>
        <v>7.182E-3</v>
      </c>
      <c r="L478" s="50"/>
      <c r="M478" s="49"/>
      <c r="N478" s="51">
        <v>281.68</v>
      </c>
      <c r="O478" s="49"/>
      <c r="P478" s="22">
        <f>K478*N478</f>
        <v>2.0230257599999999</v>
      </c>
    </row>
    <row r="479" spans="1:16" s="35" customFormat="1" ht="15" x14ac:dyDescent="0.25">
      <c r="A479" s="47"/>
      <c r="B479" s="31" t="s">
        <v>63</v>
      </c>
      <c r="C479" s="142" t="s">
        <v>71</v>
      </c>
      <c r="D479" s="142"/>
      <c r="E479" s="142"/>
      <c r="F479" s="142"/>
      <c r="G479" s="142"/>
      <c r="H479" s="48"/>
      <c r="I479" s="49"/>
      <c r="J479" s="49"/>
      <c r="K479" s="49"/>
      <c r="L479" s="50"/>
      <c r="M479" s="49"/>
      <c r="N479" s="50"/>
      <c r="O479" s="49"/>
      <c r="P479" s="22"/>
    </row>
    <row r="480" spans="1:16" s="35" customFormat="1" ht="15" x14ac:dyDescent="0.25">
      <c r="A480" s="99"/>
      <c r="B480" s="100" t="s">
        <v>342</v>
      </c>
      <c r="C480" s="153" t="s">
        <v>343</v>
      </c>
      <c r="D480" s="153"/>
      <c r="E480" s="153"/>
      <c r="F480" s="153"/>
      <c r="G480" s="153"/>
      <c r="H480" s="101" t="s">
        <v>85</v>
      </c>
      <c r="I480" s="106">
        <v>1</v>
      </c>
      <c r="J480" s="103"/>
      <c r="K480" s="108">
        <f>I480*K470</f>
        <v>3.78E-2</v>
      </c>
      <c r="L480" s="60"/>
      <c r="M480" s="49"/>
      <c r="N480" s="104"/>
      <c r="O480" s="103"/>
      <c r="P480" s="105"/>
    </row>
    <row r="481" spans="1:16" s="35" customFormat="1" ht="15" x14ac:dyDescent="0.25">
      <c r="A481" s="47"/>
      <c r="B481" s="31"/>
      <c r="C481" s="143" t="s">
        <v>39</v>
      </c>
      <c r="D481" s="143"/>
      <c r="E481" s="143"/>
      <c r="F481" s="143"/>
      <c r="G481" s="143"/>
      <c r="H481" s="42"/>
      <c r="I481" s="43"/>
      <c r="J481" s="43"/>
      <c r="K481" s="43"/>
      <c r="L481" s="45"/>
      <c r="M481" s="43"/>
      <c r="N481" s="54"/>
      <c r="O481" s="43"/>
      <c r="P481" s="23">
        <f>P471+P473+P474+P479</f>
        <v>597.41811738000001</v>
      </c>
    </row>
    <row r="482" spans="1:16" s="35" customFormat="1" ht="45.75" customHeight="1" x14ac:dyDescent="0.25">
      <c r="A482" s="55" t="s">
        <v>462</v>
      </c>
      <c r="B482" s="31" t="s">
        <v>431</v>
      </c>
      <c r="C482" s="142" t="s">
        <v>344</v>
      </c>
      <c r="D482" s="142"/>
      <c r="E482" s="142"/>
      <c r="F482" s="142"/>
      <c r="G482" s="142"/>
      <c r="H482" s="48" t="s">
        <v>85</v>
      </c>
      <c r="I482" s="56">
        <v>1</v>
      </c>
      <c r="J482" s="49"/>
      <c r="K482" s="30">
        <f>I482*K470</f>
        <v>3.78E-2</v>
      </c>
      <c r="L482" s="60"/>
      <c r="M482" s="49"/>
      <c r="N482" s="51">
        <v>104736.5</v>
      </c>
      <c r="O482" s="49"/>
      <c r="P482" s="22">
        <f>K482*N482</f>
        <v>3959.0396999999998</v>
      </c>
    </row>
    <row r="483" spans="1:16" s="35" customFormat="1" ht="15" x14ac:dyDescent="0.25">
      <c r="A483" s="55"/>
      <c r="B483" s="31"/>
      <c r="C483" s="142" t="s">
        <v>40</v>
      </c>
      <c r="D483" s="142"/>
      <c r="E483" s="142"/>
      <c r="F483" s="142"/>
      <c r="G483" s="142"/>
      <c r="H483" s="48"/>
      <c r="I483" s="49"/>
      <c r="J483" s="49"/>
      <c r="K483" s="49"/>
      <c r="L483" s="50"/>
      <c r="M483" s="49"/>
      <c r="N483" s="50"/>
      <c r="O483" s="49"/>
      <c r="P483" s="25">
        <v>587.02</v>
      </c>
    </row>
    <row r="484" spans="1:16" s="35" customFormat="1" ht="26.25" customHeight="1" x14ac:dyDescent="0.25">
      <c r="A484" s="55"/>
      <c r="B484" s="31" t="s">
        <v>165</v>
      </c>
      <c r="C484" s="142" t="s">
        <v>166</v>
      </c>
      <c r="D484" s="142"/>
      <c r="E484" s="142"/>
      <c r="F484" s="142"/>
      <c r="G484" s="142"/>
      <c r="H484" s="48" t="s">
        <v>43</v>
      </c>
      <c r="I484" s="56">
        <v>102</v>
      </c>
      <c r="J484" s="49"/>
      <c r="K484" s="56">
        <v>102</v>
      </c>
      <c r="L484" s="50"/>
      <c r="M484" s="49"/>
      <c r="N484" s="50"/>
      <c r="O484" s="49"/>
      <c r="P484" s="25">
        <v>598.76</v>
      </c>
    </row>
    <row r="485" spans="1:16" s="35" customFormat="1" ht="26.25" customHeight="1" x14ac:dyDescent="0.25">
      <c r="A485" s="55"/>
      <c r="B485" s="31" t="s">
        <v>167</v>
      </c>
      <c r="C485" s="142" t="s">
        <v>168</v>
      </c>
      <c r="D485" s="142"/>
      <c r="E485" s="142"/>
      <c r="F485" s="142"/>
      <c r="G485" s="142"/>
      <c r="H485" s="48" t="s">
        <v>43</v>
      </c>
      <c r="I485" s="56">
        <v>58</v>
      </c>
      <c r="J485" s="49"/>
      <c r="K485" s="56">
        <v>58</v>
      </c>
      <c r="L485" s="50"/>
      <c r="M485" s="49"/>
      <c r="N485" s="50"/>
      <c r="O485" s="49"/>
      <c r="P485" s="25">
        <v>340.47</v>
      </c>
    </row>
    <row r="486" spans="1:16" s="35" customFormat="1" ht="15" x14ac:dyDescent="0.25">
      <c r="A486" s="57"/>
      <c r="B486" s="122"/>
      <c r="C486" s="143" t="s">
        <v>46</v>
      </c>
      <c r="D486" s="143"/>
      <c r="E486" s="143"/>
      <c r="F486" s="143"/>
      <c r="G486" s="143"/>
      <c r="H486" s="42"/>
      <c r="I486" s="43"/>
      <c r="J486" s="43"/>
      <c r="K486" s="43"/>
      <c r="L486" s="45"/>
      <c r="M486" s="43"/>
      <c r="N486" s="58">
        <f>P486/I470</f>
        <v>145388.56659735451</v>
      </c>
      <c r="O486" s="43"/>
      <c r="P486" s="23">
        <f>P481+P482+P484+P485</f>
        <v>5495.6878173800005</v>
      </c>
    </row>
    <row r="487" spans="1:16" s="35" customFormat="1" ht="30" customHeight="1" x14ac:dyDescent="0.25">
      <c r="A487" s="41" t="s">
        <v>260</v>
      </c>
      <c r="B487" s="123" t="s">
        <v>345</v>
      </c>
      <c r="C487" s="150" t="s">
        <v>346</v>
      </c>
      <c r="D487" s="150"/>
      <c r="E487" s="150"/>
      <c r="F487" s="150"/>
      <c r="G487" s="150"/>
      <c r="H487" s="42" t="s">
        <v>267</v>
      </c>
      <c r="I487" s="43">
        <v>1.7000000000000001E-2</v>
      </c>
      <c r="J487" s="43"/>
      <c r="K487" s="67">
        <v>1.7000000000000001E-2</v>
      </c>
      <c r="L487" s="45"/>
      <c r="M487" s="43"/>
      <c r="N487" s="45"/>
      <c r="O487" s="43"/>
      <c r="P487" s="46"/>
    </row>
    <row r="488" spans="1:16" s="35" customFormat="1" ht="15" x14ac:dyDescent="0.25">
      <c r="A488" s="47"/>
      <c r="B488" s="31" t="s">
        <v>26</v>
      </c>
      <c r="C488" s="142" t="s">
        <v>51</v>
      </c>
      <c r="D488" s="142"/>
      <c r="E488" s="142"/>
      <c r="F488" s="142"/>
      <c r="G488" s="142"/>
      <c r="H488" s="48" t="s">
        <v>33</v>
      </c>
      <c r="I488" s="49"/>
      <c r="J488" s="49"/>
      <c r="K488" s="61">
        <f>K489</f>
        <v>6.9699999999999998E-2</v>
      </c>
      <c r="L488" s="50"/>
      <c r="M488" s="49"/>
      <c r="N488" s="51"/>
      <c r="O488" s="49"/>
      <c r="P488" s="22">
        <f>P489</f>
        <v>19.926532999999999</v>
      </c>
    </row>
    <row r="489" spans="1:16" s="35" customFormat="1" ht="15" x14ac:dyDescent="0.25">
      <c r="A489" s="47"/>
      <c r="B489" s="31" t="s">
        <v>347</v>
      </c>
      <c r="C489" s="142" t="s">
        <v>348</v>
      </c>
      <c r="D489" s="142"/>
      <c r="E489" s="142"/>
      <c r="F489" s="142"/>
      <c r="G489" s="142"/>
      <c r="H489" s="48" t="s">
        <v>33</v>
      </c>
      <c r="I489" s="52">
        <v>4.0999999999999996</v>
      </c>
      <c r="J489" s="49"/>
      <c r="K489" s="61">
        <f>I489*K487</f>
        <v>6.9699999999999998E-2</v>
      </c>
      <c r="L489" s="60"/>
      <c r="M489" s="49"/>
      <c r="N489" s="51">
        <v>285.89</v>
      </c>
      <c r="O489" s="49"/>
      <c r="P489" s="22">
        <f>K489*N489</f>
        <v>19.926532999999999</v>
      </c>
    </row>
    <row r="490" spans="1:16" s="35" customFormat="1" ht="15" x14ac:dyDescent="0.25">
      <c r="A490" s="47"/>
      <c r="B490" s="31" t="s">
        <v>30</v>
      </c>
      <c r="C490" s="142" t="s">
        <v>31</v>
      </c>
      <c r="D490" s="142"/>
      <c r="E490" s="142"/>
      <c r="F490" s="142"/>
      <c r="G490" s="142"/>
      <c r="H490" s="48"/>
      <c r="I490" s="49"/>
      <c r="J490" s="49"/>
      <c r="K490" s="49"/>
      <c r="L490" s="50"/>
      <c r="M490" s="49"/>
      <c r="N490" s="50"/>
      <c r="O490" s="49"/>
      <c r="P490" s="25">
        <f>P492+P493+P495+P497</f>
        <v>0.56365495799999998</v>
      </c>
    </row>
    <row r="491" spans="1:16" s="35" customFormat="1" ht="15" x14ac:dyDescent="0.25">
      <c r="A491" s="47"/>
      <c r="B491" s="31"/>
      <c r="C491" s="142" t="s">
        <v>32</v>
      </c>
      <c r="D491" s="142"/>
      <c r="E491" s="142"/>
      <c r="F491" s="142"/>
      <c r="G491" s="142"/>
      <c r="H491" s="48" t="s">
        <v>33</v>
      </c>
      <c r="I491" s="49"/>
      <c r="J491" s="49"/>
      <c r="K491" s="68">
        <f>K494+K496</f>
        <v>3.4000000000000002E-4</v>
      </c>
      <c r="L491" s="50"/>
      <c r="M491" s="49"/>
      <c r="N491" s="51"/>
      <c r="O491" s="49"/>
      <c r="P491" s="22">
        <f>P494+P496</f>
        <v>0.10291800000000001</v>
      </c>
    </row>
    <row r="492" spans="1:16" s="35" customFormat="1" ht="15" x14ac:dyDescent="0.25">
      <c r="A492" s="47"/>
      <c r="B492" s="31" t="s">
        <v>349</v>
      </c>
      <c r="C492" s="142" t="s">
        <v>350</v>
      </c>
      <c r="D492" s="142"/>
      <c r="E492" s="142"/>
      <c r="F492" s="142"/>
      <c r="G492" s="142"/>
      <c r="H492" s="48" t="s">
        <v>36</v>
      </c>
      <c r="I492" s="53">
        <v>0.01</v>
      </c>
      <c r="J492" s="49"/>
      <c r="K492" s="68">
        <f>I492*K487</f>
        <v>1.7000000000000001E-4</v>
      </c>
      <c r="L492" s="60">
        <v>6.62</v>
      </c>
      <c r="M492" s="53">
        <v>1.1100000000000001</v>
      </c>
      <c r="N492" s="51">
        <f>L492*M492</f>
        <v>7.3482000000000012</v>
      </c>
      <c r="O492" s="49"/>
      <c r="P492" s="22">
        <f>K492*N492</f>
        <v>1.2491940000000003E-3</v>
      </c>
    </row>
    <row r="493" spans="1:16" s="35" customFormat="1" ht="38.25" customHeight="1" x14ac:dyDescent="0.25">
      <c r="A493" s="47"/>
      <c r="B493" s="31" t="s">
        <v>270</v>
      </c>
      <c r="C493" s="142" t="s">
        <v>271</v>
      </c>
      <c r="D493" s="142"/>
      <c r="E493" s="142"/>
      <c r="F493" s="142"/>
      <c r="G493" s="142"/>
      <c r="H493" s="48" t="s">
        <v>36</v>
      </c>
      <c r="I493" s="53">
        <v>0.01</v>
      </c>
      <c r="J493" s="49"/>
      <c r="K493" s="68">
        <f>I493*K487</f>
        <v>1.7000000000000001E-4</v>
      </c>
      <c r="L493" s="51">
        <v>1408.28</v>
      </c>
      <c r="M493" s="53">
        <v>1.1399999999999999</v>
      </c>
      <c r="N493" s="51">
        <f>L493*M493</f>
        <v>1605.4391999999998</v>
      </c>
      <c r="O493" s="49"/>
      <c r="P493" s="22">
        <f>K493*N493</f>
        <v>0.27292466399999998</v>
      </c>
    </row>
    <row r="494" spans="1:16" s="35" customFormat="1" ht="15" x14ac:dyDescent="0.25">
      <c r="A494" s="47"/>
      <c r="B494" s="31" t="s">
        <v>118</v>
      </c>
      <c r="C494" s="142" t="s">
        <v>119</v>
      </c>
      <c r="D494" s="142"/>
      <c r="E494" s="142"/>
      <c r="F494" s="142"/>
      <c r="G494" s="142"/>
      <c r="H494" s="48" t="s">
        <v>33</v>
      </c>
      <c r="I494" s="53">
        <v>0.01</v>
      </c>
      <c r="J494" s="49"/>
      <c r="K494" s="68">
        <f>I494*K487</f>
        <v>1.7000000000000001E-4</v>
      </c>
      <c r="L494" s="50"/>
      <c r="M494" s="49"/>
      <c r="N494" s="51">
        <v>323.72000000000003</v>
      </c>
      <c r="O494" s="49"/>
      <c r="P494" s="22">
        <f t="shared" ref="P494:P497" si="11">K494*N494</f>
        <v>5.5032400000000009E-2</v>
      </c>
    </row>
    <row r="495" spans="1:16" s="35" customFormat="1" ht="15" x14ac:dyDescent="0.25">
      <c r="A495" s="47"/>
      <c r="B495" s="31" t="s">
        <v>137</v>
      </c>
      <c r="C495" s="142" t="s">
        <v>138</v>
      </c>
      <c r="D495" s="142"/>
      <c r="E495" s="142"/>
      <c r="F495" s="142"/>
      <c r="G495" s="142"/>
      <c r="H495" s="48" t="s">
        <v>36</v>
      </c>
      <c r="I495" s="53">
        <v>0.01</v>
      </c>
      <c r="J495" s="49"/>
      <c r="K495" s="68">
        <f>I495*K487</f>
        <v>1.7000000000000001E-4</v>
      </c>
      <c r="L495" s="60"/>
      <c r="M495" s="49"/>
      <c r="N495" s="51">
        <v>444.93</v>
      </c>
      <c r="O495" s="49"/>
      <c r="P495" s="22">
        <f t="shared" si="11"/>
        <v>7.56381E-2</v>
      </c>
    </row>
    <row r="496" spans="1:16" s="35" customFormat="1" ht="15" x14ac:dyDescent="0.25">
      <c r="A496" s="47"/>
      <c r="B496" s="31" t="s">
        <v>97</v>
      </c>
      <c r="C496" s="142" t="s">
        <v>98</v>
      </c>
      <c r="D496" s="142"/>
      <c r="E496" s="142"/>
      <c r="F496" s="142"/>
      <c r="G496" s="142"/>
      <c r="H496" s="48" t="s">
        <v>33</v>
      </c>
      <c r="I496" s="53">
        <v>0.01</v>
      </c>
      <c r="J496" s="49"/>
      <c r="K496" s="68">
        <f>I496*K487</f>
        <v>1.7000000000000001E-4</v>
      </c>
      <c r="L496" s="50"/>
      <c r="M496" s="49"/>
      <c r="N496" s="51">
        <v>281.68</v>
      </c>
      <c r="O496" s="49"/>
      <c r="P496" s="22">
        <f t="shared" si="11"/>
        <v>4.7885600000000007E-2</v>
      </c>
    </row>
    <row r="497" spans="1:16" s="35" customFormat="1" ht="26.25" customHeight="1" x14ac:dyDescent="0.25">
      <c r="A497" s="47"/>
      <c r="B497" s="31" t="s">
        <v>351</v>
      </c>
      <c r="C497" s="142" t="s">
        <v>352</v>
      </c>
      <c r="D497" s="142"/>
      <c r="E497" s="142"/>
      <c r="F497" s="142"/>
      <c r="G497" s="142"/>
      <c r="H497" s="48" t="s">
        <v>36</v>
      </c>
      <c r="I497" s="52">
        <v>2.1</v>
      </c>
      <c r="J497" s="49"/>
      <c r="K497" s="61">
        <f>I497*K487</f>
        <v>3.5700000000000003E-2</v>
      </c>
      <c r="L497" s="60"/>
      <c r="M497" s="49"/>
      <c r="N497" s="51">
        <v>5.99</v>
      </c>
      <c r="O497" s="49"/>
      <c r="P497" s="22">
        <f t="shared" si="11"/>
        <v>0.21384300000000003</v>
      </c>
    </row>
    <row r="498" spans="1:16" s="35" customFormat="1" ht="15" x14ac:dyDescent="0.25">
      <c r="A498" s="47"/>
      <c r="B498" s="31" t="s">
        <v>63</v>
      </c>
      <c r="C498" s="142" t="s">
        <v>71</v>
      </c>
      <c r="D498" s="142"/>
      <c r="E498" s="142"/>
      <c r="F498" s="142"/>
      <c r="G498" s="142"/>
      <c r="H498" s="48"/>
      <c r="I498" s="49"/>
      <c r="J498" s="49"/>
      <c r="K498" s="49"/>
      <c r="L498" s="50"/>
      <c r="M498" s="49"/>
      <c r="N498" s="50"/>
      <c r="O498" s="49"/>
      <c r="P498" s="25">
        <f>P499+P500</f>
        <v>92.986574593499995</v>
      </c>
    </row>
    <row r="499" spans="1:16" s="35" customFormat="1" ht="27.75" customHeight="1" x14ac:dyDescent="0.25">
      <c r="A499" s="47"/>
      <c r="B499" s="31" t="s">
        <v>353</v>
      </c>
      <c r="C499" s="142" t="s">
        <v>354</v>
      </c>
      <c r="D499" s="142"/>
      <c r="E499" s="142"/>
      <c r="F499" s="142"/>
      <c r="G499" s="142"/>
      <c r="H499" s="48" t="s">
        <v>85</v>
      </c>
      <c r="I499" s="30">
        <v>1.4999999999999999E-2</v>
      </c>
      <c r="J499" s="49"/>
      <c r="K499" s="82">
        <f>I499*K487</f>
        <v>2.5500000000000002E-4</v>
      </c>
      <c r="L499" s="51">
        <v>314474.93</v>
      </c>
      <c r="M499" s="53">
        <v>1.1399999999999999</v>
      </c>
      <c r="N499" s="51">
        <f>L499*M499</f>
        <v>358501.42019999993</v>
      </c>
      <c r="O499" s="49"/>
      <c r="P499" s="22">
        <f>K499*N499</f>
        <v>91.417862150999994</v>
      </c>
    </row>
    <row r="500" spans="1:16" s="35" customFormat="1" ht="15" x14ac:dyDescent="0.25">
      <c r="A500" s="47"/>
      <c r="B500" s="31" t="s">
        <v>355</v>
      </c>
      <c r="C500" s="142" t="s">
        <v>356</v>
      </c>
      <c r="D500" s="142"/>
      <c r="E500" s="142"/>
      <c r="F500" s="142"/>
      <c r="G500" s="142"/>
      <c r="H500" s="48" t="s">
        <v>85</v>
      </c>
      <c r="I500" s="68">
        <v>7.5000000000000002E-4</v>
      </c>
      <c r="J500" s="49"/>
      <c r="K500" s="81">
        <f>I500*K487</f>
        <v>1.2750000000000002E-5</v>
      </c>
      <c r="L500" s="51"/>
      <c r="M500" s="49"/>
      <c r="N500" s="51">
        <v>123036.27</v>
      </c>
      <c r="O500" s="49"/>
      <c r="P500" s="22">
        <f>K500*N500</f>
        <v>1.5687124425000003</v>
      </c>
    </row>
    <row r="501" spans="1:16" s="35" customFormat="1" ht="15" x14ac:dyDescent="0.25">
      <c r="A501" s="47"/>
      <c r="B501" s="31"/>
      <c r="C501" s="143" t="s">
        <v>39</v>
      </c>
      <c r="D501" s="143"/>
      <c r="E501" s="143"/>
      <c r="F501" s="143"/>
      <c r="G501" s="143"/>
      <c r="H501" s="42"/>
      <c r="I501" s="43"/>
      <c r="J501" s="43"/>
      <c r="K501" s="43"/>
      <c r="L501" s="45"/>
      <c r="M501" s="43"/>
      <c r="N501" s="54"/>
      <c r="O501" s="43"/>
      <c r="P501" s="23">
        <f>P488+P490+P491+P498</f>
        <v>113.57968055149999</v>
      </c>
    </row>
    <row r="502" spans="1:16" s="35" customFormat="1" ht="15" x14ac:dyDescent="0.25">
      <c r="A502" s="55"/>
      <c r="B502" s="31"/>
      <c r="C502" s="142" t="s">
        <v>40</v>
      </c>
      <c r="D502" s="142"/>
      <c r="E502" s="142"/>
      <c r="F502" s="142"/>
      <c r="G502" s="142"/>
      <c r="H502" s="48"/>
      <c r="I502" s="49"/>
      <c r="J502" s="49"/>
      <c r="K502" s="49"/>
      <c r="L502" s="50"/>
      <c r="M502" s="49"/>
      <c r="N502" s="50"/>
      <c r="O502" s="49"/>
      <c r="P502" s="25">
        <f>P488+P491</f>
        <v>20.029450999999998</v>
      </c>
    </row>
    <row r="503" spans="1:16" s="35" customFormat="1" ht="15" x14ac:dyDescent="0.25">
      <c r="A503" s="55"/>
      <c r="B503" s="31" t="s">
        <v>357</v>
      </c>
      <c r="C503" s="142" t="s">
        <v>358</v>
      </c>
      <c r="D503" s="142"/>
      <c r="E503" s="142"/>
      <c r="F503" s="142"/>
      <c r="G503" s="142"/>
      <c r="H503" s="48" t="s">
        <v>43</v>
      </c>
      <c r="I503" s="56">
        <v>94</v>
      </c>
      <c r="J503" s="49"/>
      <c r="K503" s="56">
        <v>94</v>
      </c>
      <c r="L503" s="50"/>
      <c r="M503" s="49"/>
      <c r="N503" s="50"/>
      <c r="O503" s="49"/>
      <c r="P503" s="25">
        <f>K503*P502/100</f>
        <v>18.827683939999996</v>
      </c>
    </row>
    <row r="504" spans="1:16" s="35" customFormat="1" ht="15" x14ac:dyDescent="0.25">
      <c r="A504" s="55"/>
      <c r="B504" s="31" t="s">
        <v>359</v>
      </c>
      <c r="C504" s="142" t="s">
        <v>360</v>
      </c>
      <c r="D504" s="142"/>
      <c r="E504" s="142"/>
      <c r="F504" s="142"/>
      <c r="G504" s="142"/>
      <c r="H504" s="48" t="s">
        <v>43</v>
      </c>
      <c r="I504" s="56">
        <v>51</v>
      </c>
      <c r="J504" s="49"/>
      <c r="K504" s="56">
        <v>51</v>
      </c>
      <c r="L504" s="50"/>
      <c r="M504" s="49"/>
      <c r="N504" s="50"/>
      <c r="O504" s="49"/>
      <c r="P504" s="25">
        <f>K504*P502/100</f>
        <v>10.21502001</v>
      </c>
    </row>
    <row r="505" spans="1:16" s="35" customFormat="1" ht="15" x14ac:dyDescent="0.25">
      <c r="A505" s="57"/>
      <c r="B505" s="122"/>
      <c r="C505" s="143" t="s">
        <v>46</v>
      </c>
      <c r="D505" s="143"/>
      <c r="E505" s="143"/>
      <c r="F505" s="143"/>
      <c r="G505" s="143"/>
      <c r="H505" s="42"/>
      <c r="I505" s="43"/>
      <c r="J505" s="43"/>
      <c r="K505" s="43"/>
      <c r="L505" s="45"/>
      <c r="M505" s="43"/>
      <c r="N505" s="58">
        <f>P505/I487</f>
        <v>8389.5520294999969</v>
      </c>
      <c r="O505" s="43"/>
      <c r="P505" s="86">
        <f>P501+P503+P504</f>
        <v>142.62238450149997</v>
      </c>
    </row>
    <row r="506" spans="1:16" s="35" customFormat="1" ht="33.75" customHeight="1" x14ac:dyDescent="0.25">
      <c r="A506" s="41" t="s">
        <v>261</v>
      </c>
      <c r="B506" s="123" t="s">
        <v>361</v>
      </c>
      <c r="C506" s="150" t="s">
        <v>362</v>
      </c>
      <c r="D506" s="150"/>
      <c r="E506" s="150"/>
      <c r="F506" s="150"/>
      <c r="G506" s="150"/>
      <c r="H506" s="42" t="s">
        <v>267</v>
      </c>
      <c r="I506" s="43">
        <v>1.7000000000000001E-2</v>
      </c>
      <c r="J506" s="43"/>
      <c r="K506" s="67">
        <v>1.7000000000000001E-2</v>
      </c>
      <c r="L506" s="45"/>
      <c r="M506" s="43"/>
      <c r="N506" s="45"/>
      <c r="O506" s="43"/>
      <c r="P506" s="46"/>
    </row>
    <row r="507" spans="1:16" s="35" customFormat="1" ht="15" x14ac:dyDescent="0.25">
      <c r="A507" s="47"/>
      <c r="B507" s="31" t="s">
        <v>26</v>
      </c>
      <c r="C507" s="142" t="s">
        <v>51</v>
      </c>
      <c r="D507" s="142"/>
      <c r="E507" s="142"/>
      <c r="F507" s="142"/>
      <c r="G507" s="142"/>
      <c r="H507" s="48" t="s">
        <v>33</v>
      </c>
      <c r="I507" s="49"/>
      <c r="J507" s="49"/>
      <c r="K507" s="68">
        <f>K508</f>
        <v>4.1310000000000006E-2</v>
      </c>
      <c r="L507" s="50"/>
      <c r="M507" s="49"/>
      <c r="N507" s="51"/>
      <c r="O507" s="49"/>
      <c r="P507" s="22">
        <f>P508</f>
        <v>10.985155200000003</v>
      </c>
    </row>
    <row r="508" spans="1:16" s="35" customFormat="1" ht="15" x14ac:dyDescent="0.25">
      <c r="A508" s="47"/>
      <c r="B508" s="31" t="s">
        <v>319</v>
      </c>
      <c r="C508" s="142" t="s">
        <v>320</v>
      </c>
      <c r="D508" s="142"/>
      <c r="E508" s="142"/>
      <c r="F508" s="142"/>
      <c r="G508" s="142"/>
      <c r="H508" s="48" t="s">
        <v>33</v>
      </c>
      <c r="I508" s="53">
        <v>2.4300000000000002</v>
      </c>
      <c r="J508" s="49"/>
      <c r="K508" s="68">
        <f>I508*K506</f>
        <v>4.1310000000000006E-2</v>
      </c>
      <c r="L508" s="60"/>
      <c r="M508" s="49"/>
      <c r="N508" s="51">
        <v>265.92</v>
      </c>
      <c r="O508" s="49"/>
      <c r="P508" s="22">
        <f>K508*N508</f>
        <v>10.985155200000003</v>
      </c>
    </row>
    <row r="509" spans="1:16" s="35" customFormat="1" ht="15" x14ac:dyDescent="0.25">
      <c r="A509" s="47"/>
      <c r="B509" s="31" t="s">
        <v>30</v>
      </c>
      <c r="C509" s="142" t="s">
        <v>31</v>
      </c>
      <c r="D509" s="142"/>
      <c r="E509" s="142"/>
      <c r="F509" s="142"/>
      <c r="G509" s="142"/>
      <c r="H509" s="48"/>
      <c r="I509" s="49"/>
      <c r="J509" s="49"/>
      <c r="K509" s="49"/>
      <c r="L509" s="50"/>
      <c r="M509" s="49"/>
      <c r="N509" s="50"/>
      <c r="O509" s="49"/>
      <c r="P509" s="25">
        <f>P511+P512+P514+P516</f>
        <v>0.43761665199999999</v>
      </c>
    </row>
    <row r="510" spans="1:16" s="35" customFormat="1" ht="15" x14ac:dyDescent="0.25">
      <c r="A510" s="47"/>
      <c r="B510" s="31"/>
      <c r="C510" s="142" t="s">
        <v>32</v>
      </c>
      <c r="D510" s="142"/>
      <c r="E510" s="142"/>
      <c r="F510" s="142"/>
      <c r="G510" s="142"/>
      <c r="H510" s="48" t="s">
        <v>33</v>
      </c>
      <c r="I510" s="49"/>
      <c r="J510" s="49"/>
      <c r="K510" s="68">
        <f>K513+K515</f>
        <v>3.4000000000000002E-4</v>
      </c>
      <c r="L510" s="50"/>
      <c r="M510" s="49"/>
      <c r="N510" s="51"/>
      <c r="O510" s="49"/>
      <c r="P510" s="22">
        <f>P513+P515</f>
        <v>0.10291800000000001</v>
      </c>
    </row>
    <row r="511" spans="1:16" s="35" customFormat="1" ht="15" x14ac:dyDescent="0.25">
      <c r="A511" s="47"/>
      <c r="B511" s="31" t="s">
        <v>349</v>
      </c>
      <c r="C511" s="142" t="s">
        <v>350</v>
      </c>
      <c r="D511" s="142"/>
      <c r="E511" s="142"/>
      <c r="F511" s="142"/>
      <c r="G511" s="142"/>
      <c r="H511" s="48" t="s">
        <v>36</v>
      </c>
      <c r="I511" s="53">
        <v>0.02</v>
      </c>
      <c r="J511" s="49"/>
      <c r="K511" s="68">
        <f>I511*K506</f>
        <v>3.4000000000000002E-4</v>
      </c>
      <c r="L511" s="60">
        <v>6.62</v>
      </c>
      <c r="M511" s="53">
        <v>1.1100000000000001</v>
      </c>
      <c r="N511" s="51">
        <f>L511*M511</f>
        <v>7.3482000000000012</v>
      </c>
      <c r="O511" s="49"/>
      <c r="P511" s="22">
        <f>K511*N511</f>
        <v>2.4983880000000007E-3</v>
      </c>
    </row>
    <row r="512" spans="1:16" s="35" customFormat="1" ht="37.5" customHeight="1" x14ac:dyDescent="0.25">
      <c r="A512" s="47"/>
      <c r="B512" s="31" t="s">
        <v>270</v>
      </c>
      <c r="C512" s="142" t="s">
        <v>271</v>
      </c>
      <c r="D512" s="142"/>
      <c r="E512" s="142"/>
      <c r="F512" s="142"/>
      <c r="G512" s="142"/>
      <c r="H512" s="48" t="s">
        <v>36</v>
      </c>
      <c r="I512" s="53">
        <v>0.01</v>
      </c>
      <c r="J512" s="49"/>
      <c r="K512" s="68">
        <f>I512*K506</f>
        <v>1.7000000000000001E-4</v>
      </c>
      <c r="L512" s="51">
        <v>1408.28</v>
      </c>
      <c r="M512" s="53">
        <v>1.1399999999999999</v>
      </c>
      <c r="N512" s="51">
        <f>L512*M512</f>
        <v>1605.4391999999998</v>
      </c>
      <c r="O512" s="49"/>
      <c r="P512" s="22">
        <f t="shared" ref="P512:P519" si="12">K512*N512</f>
        <v>0.27292466399999998</v>
      </c>
    </row>
    <row r="513" spans="1:16" s="35" customFormat="1" ht="15" x14ac:dyDescent="0.25">
      <c r="A513" s="47"/>
      <c r="B513" s="31" t="s">
        <v>118</v>
      </c>
      <c r="C513" s="142" t="s">
        <v>119</v>
      </c>
      <c r="D513" s="142"/>
      <c r="E513" s="142"/>
      <c r="F513" s="142"/>
      <c r="G513" s="142"/>
      <c r="H513" s="48" t="s">
        <v>33</v>
      </c>
      <c r="I513" s="53">
        <v>0.01</v>
      </c>
      <c r="J513" s="49"/>
      <c r="K513" s="68">
        <f>I513*K506</f>
        <v>1.7000000000000001E-4</v>
      </c>
      <c r="L513" s="50"/>
      <c r="M513" s="49"/>
      <c r="N513" s="51">
        <v>323.72000000000003</v>
      </c>
      <c r="O513" s="49"/>
      <c r="P513" s="22">
        <f t="shared" si="12"/>
        <v>5.5032400000000009E-2</v>
      </c>
    </row>
    <row r="514" spans="1:16" s="35" customFormat="1" ht="15" x14ac:dyDescent="0.25">
      <c r="A514" s="47"/>
      <c r="B514" s="31" t="s">
        <v>137</v>
      </c>
      <c r="C514" s="142" t="s">
        <v>138</v>
      </c>
      <c r="D514" s="142"/>
      <c r="E514" s="142"/>
      <c r="F514" s="142"/>
      <c r="G514" s="142"/>
      <c r="H514" s="48" t="s">
        <v>36</v>
      </c>
      <c r="I514" s="53">
        <v>0.01</v>
      </c>
      <c r="J514" s="49"/>
      <c r="K514" s="68">
        <f>I514*K506</f>
        <v>1.7000000000000001E-4</v>
      </c>
      <c r="L514" s="60"/>
      <c r="M514" s="49"/>
      <c r="N514" s="51">
        <v>444.93</v>
      </c>
      <c r="O514" s="49"/>
      <c r="P514" s="22">
        <f t="shared" si="12"/>
        <v>7.56381E-2</v>
      </c>
    </row>
    <row r="515" spans="1:16" s="35" customFormat="1" ht="15" x14ac:dyDescent="0.25">
      <c r="A515" s="47"/>
      <c r="B515" s="31" t="s">
        <v>97</v>
      </c>
      <c r="C515" s="142" t="s">
        <v>98</v>
      </c>
      <c r="D515" s="142"/>
      <c r="E515" s="142"/>
      <c r="F515" s="142"/>
      <c r="G515" s="142"/>
      <c r="H515" s="48" t="s">
        <v>33</v>
      </c>
      <c r="I515" s="53">
        <v>0.01</v>
      </c>
      <c r="J515" s="49"/>
      <c r="K515" s="68">
        <f>I515*K506</f>
        <v>1.7000000000000001E-4</v>
      </c>
      <c r="L515" s="50"/>
      <c r="M515" s="49"/>
      <c r="N515" s="51">
        <v>281.68</v>
      </c>
      <c r="O515" s="49"/>
      <c r="P515" s="22">
        <f t="shared" si="12"/>
        <v>4.7885600000000007E-2</v>
      </c>
    </row>
    <row r="516" spans="1:16" s="35" customFormat="1" ht="30" customHeight="1" x14ac:dyDescent="0.25">
      <c r="A516" s="47"/>
      <c r="B516" s="31" t="s">
        <v>351</v>
      </c>
      <c r="C516" s="142" t="s">
        <v>352</v>
      </c>
      <c r="D516" s="142"/>
      <c r="E516" s="142"/>
      <c r="F516" s="142"/>
      <c r="G516" s="142"/>
      <c r="H516" s="48" t="s">
        <v>36</v>
      </c>
      <c r="I516" s="53">
        <v>0.85</v>
      </c>
      <c r="J516" s="49"/>
      <c r="K516" s="68">
        <f>I516*K506</f>
        <v>1.4450000000000001E-2</v>
      </c>
      <c r="L516" s="60"/>
      <c r="M516" s="49"/>
      <c r="N516" s="51">
        <v>5.99</v>
      </c>
      <c r="O516" s="49"/>
      <c r="P516" s="22">
        <f t="shared" si="12"/>
        <v>8.6555500000000007E-2</v>
      </c>
    </row>
    <row r="517" spans="1:16" s="35" customFormat="1" ht="15" x14ac:dyDescent="0.25">
      <c r="A517" s="47"/>
      <c r="B517" s="31" t="s">
        <v>63</v>
      </c>
      <c r="C517" s="142" t="s">
        <v>71</v>
      </c>
      <c r="D517" s="142"/>
      <c r="E517" s="142"/>
      <c r="F517" s="142"/>
      <c r="G517" s="142"/>
      <c r="H517" s="48"/>
      <c r="I517" s="49"/>
      <c r="J517" s="49"/>
      <c r="K517" s="49"/>
      <c r="L517" s="50"/>
      <c r="M517" s="49"/>
      <c r="N517" s="50"/>
      <c r="O517" s="49"/>
      <c r="P517" s="25">
        <f>P518+P519</f>
        <v>343.01085555000003</v>
      </c>
    </row>
    <row r="518" spans="1:16" s="35" customFormat="1" ht="39" customHeight="1" x14ac:dyDescent="0.25">
      <c r="A518" s="47"/>
      <c r="B518" s="31" t="s">
        <v>363</v>
      </c>
      <c r="C518" s="142" t="s">
        <v>364</v>
      </c>
      <c r="D518" s="142"/>
      <c r="E518" s="142"/>
      <c r="F518" s="142"/>
      <c r="G518" s="142"/>
      <c r="H518" s="48" t="s">
        <v>208</v>
      </c>
      <c r="I518" s="52">
        <v>32.700000000000003</v>
      </c>
      <c r="J518" s="49"/>
      <c r="K518" s="61">
        <f>I518*K506</f>
        <v>0.55590000000000006</v>
      </c>
      <c r="L518" s="60">
        <v>537.96</v>
      </c>
      <c r="M518" s="53">
        <v>1.1399999999999999</v>
      </c>
      <c r="N518" s="51">
        <f>L518*M518</f>
        <v>613.27440000000001</v>
      </c>
      <c r="O518" s="49"/>
      <c r="P518" s="22">
        <f t="shared" si="12"/>
        <v>340.91923896000003</v>
      </c>
    </row>
    <row r="519" spans="1:16" s="35" customFormat="1" ht="15" x14ac:dyDescent="0.25">
      <c r="A519" s="47"/>
      <c r="B519" s="31" t="s">
        <v>355</v>
      </c>
      <c r="C519" s="142" t="s">
        <v>356</v>
      </c>
      <c r="D519" s="142"/>
      <c r="E519" s="142"/>
      <c r="F519" s="142"/>
      <c r="G519" s="142"/>
      <c r="H519" s="48" t="s">
        <v>85</v>
      </c>
      <c r="I519" s="30">
        <v>1E-3</v>
      </c>
      <c r="J519" s="49"/>
      <c r="K519" s="82">
        <f>I519*K506</f>
        <v>1.7000000000000003E-5</v>
      </c>
      <c r="L519" s="51"/>
      <c r="M519" s="49"/>
      <c r="N519" s="51">
        <v>123036.27</v>
      </c>
      <c r="O519" s="49"/>
      <c r="P519" s="22">
        <f t="shared" si="12"/>
        <v>2.0916165900000006</v>
      </c>
    </row>
    <row r="520" spans="1:16" s="35" customFormat="1" ht="15" x14ac:dyDescent="0.25">
      <c r="A520" s="47"/>
      <c r="B520" s="31"/>
      <c r="C520" s="143" t="s">
        <v>39</v>
      </c>
      <c r="D520" s="143"/>
      <c r="E520" s="143"/>
      <c r="F520" s="143"/>
      <c r="G520" s="143"/>
      <c r="H520" s="42"/>
      <c r="I520" s="43"/>
      <c r="J520" s="43"/>
      <c r="K520" s="43"/>
      <c r="L520" s="45"/>
      <c r="M520" s="43"/>
      <c r="N520" s="54"/>
      <c r="O520" s="43"/>
      <c r="P520" s="23">
        <v>354.55</v>
      </c>
    </row>
    <row r="521" spans="1:16" s="35" customFormat="1" ht="15" x14ac:dyDescent="0.25">
      <c r="A521" s="55"/>
      <c r="B521" s="31"/>
      <c r="C521" s="142" t="s">
        <v>40</v>
      </c>
      <c r="D521" s="142"/>
      <c r="E521" s="142"/>
      <c r="F521" s="142"/>
      <c r="G521" s="142"/>
      <c r="H521" s="48"/>
      <c r="I521" s="49"/>
      <c r="J521" s="49"/>
      <c r="K521" s="49"/>
      <c r="L521" s="50"/>
      <c r="M521" s="49"/>
      <c r="N521" s="50"/>
      <c r="O521" s="49"/>
      <c r="P521" s="25">
        <f>P507+P510</f>
        <v>11.088073200000004</v>
      </c>
    </row>
    <row r="522" spans="1:16" s="35" customFormat="1" ht="15" x14ac:dyDescent="0.25">
      <c r="A522" s="55"/>
      <c r="B522" s="31" t="s">
        <v>357</v>
      </c>
      <c r="C522" s="142" t="s">
        <v>358</v>
      </c>
      <c r="D522" s="142"/>
      <c r="E522" s="142"/>
      <c r="F522" s="142"/>
      <c r="G522" s="142"/>
      <c r="H522" s="48" t="s">
        <v>43</v>
      </c>
      <c r="I522" s="56">
        <v>94</v>
      </c>
      <c r="J522" s="49"/>
      <c r="K522" s="56">
        <v>94</v>
      </c>
      <c r="L522" s="50"/>
      <c r="M522" s="49"/>
      <c r="N522" s="50"/>
      <c r="O522" s="49"/>
      <c r="P522" s="25">
        <f>K522*P521/100</f>
        <v>10.422788808000002</v>
      </c>
    </row>
    <row r="523" spans="1:16" s="35" customFormat="1" ht="15" x14ac:dyDescent="0.25">
      <c r="A523" s="55"/>
      <c r="B523" s="31" t="s">
        <v>359</v>
      </c>
      <c r="C523" s="142" t="s">
        <v>360</v>
      </c>
      <c r="D523" s="142"/>
      <c r="E523" s="142"/>
      <c r="F523" s="142"/>
      <c r="G523" s="142"/>
      <c r="H523" s="48" t="s">
        <v>43</v>
      </c>
      <c r="I523" s="56">
        <v>51</v>
      </c>
      <c r="J523" s="49"/>
      <c r="K523" s="56">
        <v>51</v>
      </c>
      <c r="L523" s="50"/>
      <c r="M523" s="49"/>
      <c r="N523" s="50"/>
      <c r="O523" s="49"/>
      <c r="P523" s="25">
        <f>K523*P521/100</f>
        <v>5.6549173320000019</v>
      </c>
    </row>
    <row r="524" spans="1:16" s="35" customFormat="1" ht="15" x14ac:dyDescent="0.25">
      <c r="A524" s="57"/>
      <c r="B524" s="122"/>
      <c r="C524" s="143" t="s">
        <v>46</v>
      </c>
      <c r="D524" s="143"/>
      <c r="E524" s="143"/>
      <c r="F524" s="143"/>
      <c r="G524" s="143"/>
      <c r="H524" s="42"/>
      <c r="I524" s="43"/>
      <c r="J524" s="43"/>
      <c r="K524" s="43"/>
      <c r="L524" s="45"/>
      <c r="M524" s="43"/>
      <c r="N524" s="58">
        <f>P524/I506</f>
        <v>21801.629772941178</v>
      </c>
      <c r="O524" s="43"/>
      <c r="P524" s="86">
        <f>P520+P522+P523</f>
        <v>370.62770614000004</v>
      </c>
    </row>
    <row r="525" spans="1:16" s="35" customFormat="1" ht="33" customHeight="1" x14ac:dyDescent="0.25">
      <c r="A525" s="41" t="s">
        <v>264</v>
      </c>
      <c r="B525" s="123" t="s">
        <v>76</v>
      </c>
      <c r="C525" s="150" t="s">
        <v>77</v>
      </c>
      <c r="D525" s="150"/>
      <c r="E525" s="150"/>
      <c r="F525" s="150"/>
      <c r="G525" s="150"/>
      <c r="H525" s="42" t="s">
        <v>29</v>
      </c>
      <c r="I525" s="43">
        <v>3.7850000000000001</v>
      </c>
      <c r="J525" s="43"/>
      <c r="K525" s="67">
        <v>3.7850000000000001</v>
      </c>
      <c r="L525" s="45"/>
      <c r="M525" s="43"/>
      <c r="N525" s="45"/>
      <c r="O525" s="43"/>
      <c r="P525" s="46"/>
    </row>
    <row r="526" spans="1:16" s="35" customFormat="1" ht="15" x14ac:dyDescent="0.25">
      <c r="A526" s="47"/>
      <c r="B526" s="31" t="s">
        <v>30</v>
      </c>
      <c r="C526" s="142" t="s">
        <v>31</v>
      </c>
      <c r="D526" s="142"/>
      <c r="E526" s="142"/>
      <c r="F526" s="142"/>
      <c r="G526" s="142"/>
      <c r="H526" s="48"/>
      <c r="I526" s="49"/>
      <c r="J526" s="49"/>
      <c r="K526" s="49"/>
      <c r="L526" s="50"/>
      <c r="M526" s="49"/>
      <c r="N526" s="50"/>
      <c r="O526" s="49"/>
      <c r="P526" s="22">
        <f>P528</f>
        <v>27629.343546239998</v>
      </c>
    </row>
    <row r="527" spans="1:16" s="35" customFormat="1" ht="15" x14ac:dyDescent="0.25">
      <c r="A527" s="47"/>
      <c r="B527" s="31"/>
      <c r="C527" s="142" t="s">
        <v>32</v>
      </c>
      <c r="D527" s="142"/>
      <c r="E527" s="142"/>
      <c r="F527" s="142"/>
      <c r="G527" s="142"/>
      <c r="H527" s="48" t="s">
        <v>33</v>
      </c>
      <c r="I527" s="49"/>
      <c r="J527" s="49"/>
      <c r="K527" s="68">
        <f>K529</f>
        <v>20.32545</v>
      </c>
      <c r="L527" s="50"/>
      <c r="M527" s="49"/>
      <c r="N527" s="51"/>
      <c r="O527" s="49"/>
      <c r="P527" s="22">
        <f>P529</f>
        <v>7690.7437709999995</v>
      </c>
    </row>
    <row r="528" spans="1:16" s="35" customFormat="1" ht="15" x14ac:dyDescent="0.25">
      <c r="A528" s="47"/>
      <c r="B528" s="31" t="s">
        <v>61</v>
      </c>
      <c r="C528" s="142" t="s">
        <v>62</v>
      </c>
      <c r="D528" s="142"/>
      <c r="E528" s="142"/>
      <c r="F528" s="142"/>
      <c r="G528" s="142"/>
      <c r="H528" s="48" t="s">
        <v>36</v>
      </c>
      <c r="I528" s="53">
        <v>5.37</v>
      </c>
      <c r="J528" s="49"/>
      <c r="K528" s="68">
        <f>I528*K525</f>
        <v>20.32545</v>
      </c>
      <c r="L528" s="51">
        <v>1061.99</v>
      </c>
      <c r="M528" s="53">
        <v>1.28</v>
      </c>
      <c r="N528" s="51">
        <f>L528*M528</f>
        <v>1359.3471999999999</v>
      </c>
      <c r="O528" s="49"/>
      <c r="P528" s="22">
        <f>K528*N528</f>
        <v>27629.343546239998</v>
      </c>
    </row>
    <row r="529" spans="1:16" s="35" customFormat="1" ht="15" x14ac:dyDescent="0.25">
      <c r="A529" s="47"/>
      <c r="B529" s="31" t="s">
        <v>37</v>
      </c>
      <c r="C529" s="142" t="s">
        <v>38</v>
      </c>
      <c r="D529" s="142"/>
      <c r="E529" s="142"/>
      <c r="F529" s="142"/>
      <c r="G529" s="142"/>
      <c r="H529" s="48" t="s">
        <v>33</v>
      </c>
      <c r="I529" s="53">
        <v>5.37</v>
      </c>
      <c r="J529" s="49"/>
      <c r="K529" s="68">
        <f>I529*K525</f>
        <v>20.32545</v>
      </c>
      <c r="L529" s="50"/>
      <c r="M529" s="49"/>
      <c r="N529" s="51">
        <v>378.38</v>
      </c>
      <c r="O529" s="49"/>
      <c r="P529" s="22">
        <f>K529*N529</f>
        <v>7690.7437709999995</v>
      </c>
    </row>
    <row r="530" spans="1:16" s="35" customFormat="1" ht="15" x14ac:dyDescent="0.25">
      <c r="A530" s="47"/>
      <c r="B530" s="31"/>
      <c r="C530" s="143" t="s">
        <v>39</v>
      </c>
      <c r="D530" s="143"/>
      <c r="E530" s="143"/>
      <c r="F530" s="143"/>
      <c r="G530" s="143"/>
      <c r="H530" s="42"/>
      <c r="I530" s="43"/>
      <c r="J530" s="43"/>
      <c r="K530" s="43"/>
      <c r="L530" s="45"/>
      <c r="M530" s="43"/>
      <c r="N530" s="54"/>
      <c r="O530" s="43"/>
      <c r="P530" s="23">
        <f>P526+P527</f>
        <v>35320.087317239995</v>
      </c>
    </row>
    <row r="531" spans="1:16" s="35" customFormat="1" ht="15" x14ac:dyDescent="0.25">
      <c r="A531" s="55"/>
      <c r="B531" s="31"/>
      <c r="C531" s="142" t="s">
        <v>40</v>
      </c>
      <c r="D531" s="142"/>
      <c r="E531" s="142"/>
      <c r="F531" s="142"/>
      <c r="G531" s="142"/>
      <c r="H531" s="48"/>
      <c r="I531" s="49"/>
      <c r="J531" s="49"/>
      <c r="K531" s="49"/>
      <c r="L531" s="50"/>
      <c r="M531" s="49"/>
      <c r="N531" s="50"/>
      <c r="O531" s="49"/>
      <c r="P531" s="22">
        <f>P527</f>
        <v>7690.7437709999995</v>
      </c>
    </row>
    <row r="532" spans="1:16" s="35" customFormat="1" ht="15" x14ac:dyDescent="0.25">
      <c r="A532" s="55"/>
      <c r="B532" s="31" t="s">
        <v>41</v>
      </c>
      <c r="C532" s="142" t="s">
        <v>42</v>
      </c>
      <c r="D532" s="142"/>
      <c r="E532" s="142"/>
      <c r="F532" s="142"/>
      <c r="G532" s="142"/>
      <c r="H532" s="48" t="s">
        <v>43</v>
      </c>
      <c r="I532" s="56">
        <v>92</v>
      </c>
      <c r="J532" s="49"/>
      <c r="K532" s="56">
        <v>92</v>
      </c>
      <c r="L532" s="50"/>
      <c r="M532" s="49"/>
      <c r="N532" s="50"/>
      <c r="O532" s="49"/>
      <c r="P532" s="22">
        <f>K532*P531/100</f>
        <v>7075.4842693199998</v>
      </c>
    </row>
    <row r="533" spans="1:16" s="35" customFormat="1" ht="15" x14ac:dyDescent="0.25">
      <c r="A533" s="55"/>
      <c r="B533" s="31" t="s">
        <v>44</v>
      </c>
      <c r="C533" s="142" t="s">
        <v>45</v>
      </c>
      <c r="D533" s="142"/>
      <c r="E533" s="142"/>
      <c r="F533" s="142"/>
      <c r="G533" s="142"/>
      <c r="H533" s="48" t="s">
        <v>43</v>
      </c>
      <c r="I533" s="56">
        <v>46</v>
      </c>
      <c r="J533" s="49"/>
      <c r="K533" s="56">
        <v>46</v>
      </c>
      <c r="L533" s="50"/>
      <c r="M533" s="49"/>
      <c r="N533" s="50"/>
      <c r="O533" s="49"/>
      <c r="P533" s="22">
        <f>K533*P531/100</f>
        <v>3537.7421346599999</v>
      </c>
    </row>
    <row r="534" spans="1:16" s="35" customFormat="1" ht="15" x14ac:dyDescent="0.25">
      <c r="A534" s="57"/>
      <c r="B534" s="122"/>
      <c r="C534" s="143" t="s">
        <v>46</v>
      </c>
      <c r="D534" s="143"/>
      <c r="E534" s="143"/>
      <c r="F534" s="143"/>
      <c r="G534" s="143"/>
      <c r="H534" s="42"/>
      <c r="I534" s="43"/>
      <c r="J534" s="43"/>
      <c r="K534" s="43"/>
      <c r="L534" s="45"/>
      <c r="M534" s="43"/>
      <c r="N534" s="58">
        <f>P534/I525</f>
        <v>12135.617891999998</v>
      </c>
      <c r="O534" s="43"/>
      <c r="P534" s="23">
        <f>P530+P532+P533</f>
        <v>45933.313721219994</v>
      </c>
    </row>
    <row r="535" spans="1:16" s="35" customFormat="1" ht="27.75" customHeight="1" x14ac:dyDescent="0.25">
      <c r="A535" s="41" t="s">
        <v>285</v>
      </c>
      <c r="B535" s="123" t="s">
        <v>79</v>
      </c>
      <c r="C535" s="150" t="s">
        <v>80</v>
      </c>
      <c r="D535" s="150"/>
      <c r="E535" s="150"/>
      <c r="F535" s="150"/>
      <c r="G535" s="150"/>
      <c r="H535" s="42" t="s">
        <v>29</v>
      </c>
      <c r="I535" s="43">
        <v>3.7850000000000001</v>
      </c>
      <c r="J535" s="43"/>
      <c r="K535" s="67">
        <v>3.7850000000000001</v>
      </c>
      <c r="L535" s="45"/>
      <c r="M535" s="43"/>
      <c r="N535" s="45"/>
      <c r="O535" s="43"/>
      <c r="P535" s="46"/>
    </row>
    <row r="536" spans="1:16" s="35" customFormat="1" ht="15" x14ac:dyDescent="0.25">
      <c r="A536" s="47"/>
      <c r="B536" s="31" t="s">
        <v>30</v>
      </c>
      <c r="C536" s="142" t="s">
        <v>31</v>
      </c>
      <c r="D536" s="142"/>
      <c r="E536" s="142"/>
      <c r="F536" s="142"/>
      <c r="G536" s="142"/>
      <c r="H536" s="48"/>
      <c r="I536" s="49"/>
      <c r="J536" s="49"/>
      <c r="K536" s="49"/>
      <c r="L536" s="50"/>
      <c r="M536" s="49"/>
      <c r="N536" s="50"/>
      <c r="O536" s="49"/>
      <c r="P536" s="22">
        <f>P538</f>
        <v>13325.884503679999</v>
      </c>
    </row>
    <row r="537" spans="1:16" s="35" customFormat="1" ht="15" x14ac:dyDescent="0.25">
      <c r="A537" s="47"/>
      <c r="B537" s="31"/>
      <c r="C537" s="142" t="s">
        <v>32</v>
      </c>
      <c r="D537" s="142"/>
      <c r="E537" s="142"/>
      <c r="F537" s="142"/>
      <c r="G537" s="142"/>
      <c r="H537" s="48" t="s">
        <v>33</v>
      </c>
      <c r="I537" s="49"/>
      <c r="J537" s="49"/>
      <c r="K537" s="68">
        <f>K539</f>
        <v>9.8031500000000005</v>
      </c>
      <c r="L537" s="50"/>
      <c r="M537" s="49"/>
      <c r="N537" s="51"/>
      <c r="O537" s="49"/>
      <c r="P537" s="22">
        <f>P539</f>
        <v>3709.3158969999999</v>
      </c>
    </row>
    <row r="538" spans="1:16" s="35" customFormat="1" ht="15" x14ac:dyDescent="0.25">
      <c r="A538" s="47"/>
      <c r="B538" s="31" t="s">
        <v>61</v>
      </c>
      <c r="C538" s="142" t="s">
        <v>62</v>
      </c>
      <c r="D538" s="142"/>
      <c r="E538" s="142"/>
      <c r="F538" s="142"/>
      <c r="G538" s="142"/>
      <c r="H538" s="48" t="s">
        <v>36</v>
      </c>
      <c r="I538" s="53">
        <v>2.59</v>
      </c>
      <c r="J538" s="49"/>
      <c r="K538" s="68">
        <f>I538*K535</f>
        <v>9.8031500000000005</v>
      </c>
      <c r="L538" s="51">
        <v>1061.99</v>
      </c>
      <c r="M538" s="53">
        <v>1.28</v>
      </c>
      <c r="N538" s="51">
        <f>L538*M538</f>
        <v>1359.3471999999999</v>
      </c>
      <c r="O538" s="49"/>
      <c r="P538" s="22">
        <f>K538*N538</f>
        <v>13325.884503679999</v>
      </c>
    </row>
    <row r="539" spans="1:16" s="35" customFormat="1" ht="15" x14ac:dyDescent="0.25">
      <c r="A539" s="47"/>
      <c r="B539" s="31" t="s">
        <v>37</v>
      </c>
      <c r="C539" s="142" t="s">
        <v>38</v>
      </c>
      <c r="D539" s="142"/>
      <c r="E539" s="142"/>
      <c r="F539" s="142"/>
      <c r="G539" s="142"/>
      <c r="H539" s="48" t="s">
        <v>33</v>
      </c>
      <c r="I539" s="53">
        <v>2.59</v>
      </c>
      <c r="J539" s="49"/>
      <c r="K539" s="68">
        <f>I539*K535</f>
        <v>9.8031500000000005</v>
      </c>
      <c r="L539" s="50"/>
      <c r="M539" s="49"/>
      <c r="N539" s="51">
        <v>378.38</v>
      </c>
      <c r="O539" s="49"/>
      <c r="P539" s="22">
        <f>K539*N539</f>
        <v>3709.3158969999999</v>
      </c>
    </row>
    <row r="540" spans="1:16" s="35" customFormat="1" ht="15" x14ac:dyDescent="0.25">
      <c r="A540" s="47"/>
      <c r="B540" s="31"/>
      <c r="C540" s="143" t="s">
        <v>39</v>
      </c>
      <c r="D540" s="143"/>
      <c r="E540" s="143"/>
      <c r="F540" s="143"/>
      <c r="G540" s="143"/>
      <c r="H540" s="42"/>
      <c r="I540" s="43"/>
      <c r="J540" s="43"/>
      <c r="K540" s="43"/>
      <c r="L540" s="45"/>
      <c r="M540" s="43"/>
      <c r="N540" s="54"/>
      <c r="O540" s="43"/>
      <c r="P540" s="23">
        <f>P536+P537</f>
        <v>17035.200400679998</v>
      </c>
    </row>
    <row r="541" spans="1:16" s="35" customFormat="1" ht="15" x14ac:dyDescent="0.25">
      <c r="A541" s="55"/>
      <c r="B541" s="31"/>
      <c r="C541" s="142" t="s">
        <v>40</v>
      </c>
      <c r="D541" s="142"/>
      <c r="E541" s="142"/>
      <c r="F541" s="142"/>
      <c r="G541" s="142"/>
      <c r="H541" s="48"/>
      <c r="I541" s="49"/>
      <c r="J541" s="49"/>
      <c r="K541" s="49"/>
      <c r="L541" s="50"/>
      <c r="M541" s="49"/>
      <c r="N541" s="50"/>
      <c r="O541" s="49"/>
      <c r="P541" s="22">
        <f>P537</f>
        <v>3709.3158969999999</v>
      </c>
    </row>
    <row r="542" spans="1:16" s="35" customFormat="1" ht="15" x14ac:dyDescent="0.25">
      <c r="A542" s="55"/>
      <c r="B542" s="31" t="s">
        <v>41</v>
      </c>
      <c r="C542" s="142" t="s">
        <v>42</v>
      </c>
      <c r="D542" s="142"/>
      <c r="E542" s="142"/>
      <c r="F542" s="142"/>
      <c r="G542" s="142"/>
      <c r="H542" s="48" t="s">
        <v>43</v>
      </c>
      <c r="I542" s="56">
        <v>92</v>
      </c>
      <c r="J542" s="49"/>
      <c r="K542" s="56">
        <v>92</v>
      </c>
      <c r="L542" s="50"/>
      <c r="M542" s="49"/>
      <c r="N542" s="50"/>
      <c r="O542" s="49"/>
      <c r="P542" s="22">
        <f>K542*P541/100</f>
        <v>3412.57062524</v>
      </c>
    </row>
    <row r="543" spans="1:16" s="35" customFormat="1" ht="15" x14ac:dyDescent="0.25">
      <c r="A543" s="55"/>
      <c r="B543" s="31" t="s">
        <v>44</v>
      </c>
      <c r="C543" s="142" t="s">
        <v>45</v>
      </c>
      <c r="D543" s="142"/>
      <c r="E543" s="142"/>
      <c r="F543" s="142"/>
      <c r="G543" s="142"/>
      <c r="H543" s="48" t="s">
        <v>43</v>
      </c>
      <c r="I543" s="56">
        <v>46</v>
      </c>
      <c r="J543" s="49"/>
      <c r="K543" s="56">
        <v>46</v>
      </c>
      <c r="L543" s="50"/>
      <c r="M543" s="49"/>
      <c r="N543" s="50"/>
      <c r="O543" s="49"/>
      <c r="P543" s="22">
        <f>K543*P541/100</f>
        <v>1706.28531262</v>
      </c>
    </row>
    <row r="544" spans="1:16" s="35" customFormat="1" ht="15" x14ac:dyDescent="0.25">
      <c r="A544" s="57"/>
      <c r="B544" s="122"/>
      <c r="C544" s="143" t="s">
        <v>46</v>
      </c>
      <c r="D544" s="143"/>
      <c r="E544" s="143"/>
      <c r="F544" s="143"/>
      <c r="G544" s="143"/>
      <c r="H544" s="42"/>
      <c r="I544" s="43"/>
      <c r="J544" s="43"/>
      <c r="K544" s="43"/>
      <c r="L544" s="45"/>
      <c r="M544" s="43"/>
      <c r="N544" s="54">
        <f>P544/I535</f>
        <v>5853.1192439999995</v>
      </c>
      <c r="O544" s="43"/>
      <c r="P544" s="23">
        <f>P540+P542+P543</f>
        <v>22154.056338539998</v>
      </c>
    </row>
    <row r="545" spans="1:16" s="35" customFormat="1" ht="15" x14ac:dyDescent="0.25">
      <c r="A545" s="127" t="s">
        <v>288</v>
      </c>
      <c r="B545" s="74" t="s">
        <v>276</v>
      </c>
      <c r="C545" s="143" t="s">
        <v>82</v>
      </c>
      <c r="D545" s="143"/>
      <c r="E545" s="143"/>
      <c r="F545" s="143"/>
      <c r="G545" s="143"/>
      <c r="H545" s="42" t="s">
        <v>74</v>
      </c>
      <c r="I545" s="80">
        <v>4467</v>
      </c>
      <c r="J545" s="62"/>
      <c r="K545" s="63">
        <v>4467</v>
      </c>
      <c r="L545" s="128"/>
      <c r="M545" s="62"/>
      <c r="N545" s="129">
        <v>567.96</v>
      </c>
      <c r="O545" s="62"/>
      <c r="P545" s="65">
        <f>K545*N545</f>
        <v>2537077.3200000003</v>
      </c>
    </row>
    <row r="546" spans="1:16" s="35" customFormat="1" ht="60" customHeight="1" x14ac:dyDescent="0.25">
      <c r="A546" s="55" t="s">
        <v>467</v>
      </c>
      <c r="B546" s="31" t="s">
        <v>450</v>
      </c>
      <c r="C546" s="142" t="s">
        <v>84</v>
      </c>
      <c r="D546" s="142"/>
      <c r="E546" s="142"/>
      <c r="F546" s="142"/>
      <c r="G546" s="142"/>
      <c r="H546" s="48" t="s">
        <v>85</v>
      </c>
      <c r="I546" s="49"/>
      <c r="J546" s="49"/>
      <c r="K546" s="61">
        <v>-7147.4054999999998</v>
      </c>
      <c r="L546" s="50"/>
      <c r="M546" s="49"/>
      <c r="N546" s="51">
        <v>208.38</v>
      </c>
      <c r="O546" s="49"/>
      <c r="P546" s="22">
        <f>K546*N546</f>
        <v>-1489376.35809</v>
      </c>
    </row>
    <row r="547" spans="1:16" s="35" customFormat="1" ht="60" customHeight="1" x14ac:dyDescent="0.25">
      <c r="A547" s="55" t="s">
        <v>468</v>
      </c>
      <c r="B547" s="31" t="s">
        <v>451</v>
      </c>
      <c r="C547" s="142" t="s">
        <v>87</v>
      </c>
      <c r="D547" s="142"/>
      <c r="E547" s="142"/>
      <c r="F547" s="142"/>
      <c r="G547" s="142"/>
      <c r="H547" s="48" t="s">
        <v>85</v>
      </c>
      <c r="I547" s="49"/>
      <c r="J547" s="49"/>
      <c r="K547" s="61">
        <v>7147.4054999999998</v>
      </c>
      <c r="L547" s="50"/>
      <c r="M547" s="49"/>
      <c r="N547" s="51">
        <v>386.15</v>
      </c>
      <c r="O547" s="49"/>
      <c r="P547" s="22">
        <f>K547*N547</f>
        <v>2759970.6338249999</v>
      </c>
    </row>
    <row r="548" spans="1:16" s="35" customFormat="1" ht="15" x14ac:dyDescent="0.25">
      <c r="A548" s="57"/>
      <c r="B548" s="122"/>
      <c r="C548" s="143" t="s">
        <v>46</v>
      </c>
      <c r="D548" s="143"/>
      <c r="E548" s="143"/>
      <c r="F548" s="143"/>
      <c r="G548" s="143"/>
      <c r="H548" s="42"/>
      <c r="I548" s="43"/>
      <c r="J548" s="43"/>
      <c r="K548" s="43"/>
      <c r="L548" s="45"/>
      <c r="M548" s="43"/>
      <c r="N548" s="66">
        <f>P548/I545</f>
        <v>852.40017813633324</v>
      </c>
      <c r="O548" s="43"/>
      <c r="P548" s="23">
        <f>P545+P546+P547</f>
        <v>3807671.5957350004</v>
      </c>
    </row>
    <row r="549" spans="1:16" s="35" customFormat="1" ht="28.5" customHeight="1" x14ac:dyDescent="0.25">
      <c r="A549" s="41" t="s">
        <v>290</v>
      </c>
      <c r="B549" s="123" t="s">
        <v>89</v>
      </c>
      <c r="C549" s="150" t="s">
        <v>90</v>
      </c>
      <c r="D549" s="150"/>
      <c r="E549" s="150"/>
      <c r="F549" s="150"/>
      <c r="G549" s="150"/>
      <c r="H549" s="42" t="s">
        <v>49</v>
      </c>
      <c r="I549" s="43">
        <v>37.85</v>
      </c>
      <c r="J549" s="43"/>
      <c r="K549" s="44">
        <v>37.85</v>
      </c>
      <c r="L549" s="45"/>
      <c r="M549" s="43"/>
      <c r="N549" s="45"/>
      <c r="O549" s="43"/>
      <c r="P549" s="46"/>
    </row>
    <row r="550" spans="1:16" s="35" customFormat="1" ht="15" x14ac:dyDescent="0.25">
      <c r="A550" s="47"/>
      <c r="B550" s="31" t="s">
        <v>26</v>
      </c>
      <c r="C550" s="142" t="s">
        <v>51</v>
      </c>
      <c r="D550" s="142"/>
      <c r="E550" s="142"/>
      <c r="F550" s="142"/>
      <c r="G550" s="142"/>
      <c r="H550" s="48" t="s">
        <v>33</v>
      </c>
      <c r="I550" s="49"/>
      <c r="J550" s="49"/>
      <c r="K550" s="61">
        <f>K551</f>
        <v>474.26049999999998</v>
      </c>
      <c r="L550" s="50"/>
      <c r="M550" s="49"/>
      <c r="N550" s="51"/>
      <c r="O550" s="49"/>
      <c r="P550" s="22">
        <f>P551</f>
        <v>118636.26</v>
      </c>
    </row>
    <row r="551" spans="1:16" s="35" customFormat="1" ht="15" x14ac:dyDescent="0.25">
      <c r="A551" s="47"/>
      <c r="B551" s="31" t="s">
        <v>91</v>
      </c>
      <c r="C551" s="142" t="s">
        <v>92</v>
      </c>
      <c r="D551" s="142"/>
      <c r="E551" s="142"/>
      <c r="F551" s="142"/>
      <c r="G551" s="142"/>
      <c r="H551" s="48" t="s">
        <v>33</v>
      </c>
      <c r="I551" s="53">
        <v>12.53</v>
      </c>
      <c r="J551" s="49"/>
      <c r="K551" s="61">
        <v>474.26049999999998</v>
      </c>
      <c r="L551" s="60"/>
      <c r="M551" s="49"/>
      <c r="N551" s="51">
        <v>250.15</v>
      </c>
      <c r="O551" s="49"/>
      <c r="P551" s="22">
        <v>118636.26</v>
      </c>
    </row>
    <row r="552" spans="1:16" s="35" customFormat="1" ht="15" x14ac:dyDescent="0.25">
      <c r="A552" s="47"/>
      <c r="B552" s="31" t="s">
        <v>30</v>
      </c>
      <c r="C552" s="142" t="s">
        <v>31</v>
      </c>
      <c r="D552" s="142"/>
      <c r="E552" s="142"/>
      <c r="F552" s="142"/>
      <c r="G552" s="142"/>
      <c r="H552" s="48"/>
      <c r="I552" s="49"/>
      <c r="J552" s="49"/>
      <c r="K552" s="49"/>
      <c r="L552" s="50"/>
      <c r="M552" s="49"/>
      <c r="N552" s="50"/>
      <c r="O552" s="49"/>
      <c r="P552" s="22">
        <f>P554+P555</f>
        <v>35054.540104800006</v>
      </c>
    </row>
    <row r="553" spans="1:16" s="35" customFormat="1" ht="15" x14ac:dyDescent="0.25">
      <c r="A553" s="47"/>
      <c r="B553" s="31"/>
      <c r="C553" s="142" t="s">
        <v>32</v>
      </c>
      <c r="D553" s="142"/>
      <c r="E553" s="142"/>
      <c r="F553" s="142"/>
      <c r="G553" s="142"/>
      <c r="H553" s="48" t="s">
        <v>33</v>
      </c>
      <c r="I553" s="49"/>
      <c r="J553" s="49"/>
      <c r="K553" s="30">
        <f>K556</f>
        <v>99.167000000000002</v>
      </c>
      <c r="L553" s="50"/>
      <c r="M553" s="49"/>
      <c r="N553" s="51"/>
      <c r="O553" s="49"/>
      <c r="P553" s="22">
        <f>P556</f>
        <v>27933.360560000001</v>
      </c>
    </row>
    <row r="554" spans="1:16" s="35" customFormat="1" ht="25.5" customHeight="1" x14ac:dyDescent="0.25">
      <c r="A554" s="47"/>
      <c r="B554" s="31" t="s">
        <v>93</v>
      </c>
      <c r="C554" s="142" t="s">
        <v>94</v>
      </c>
      <c r="D554" s="142"/>
      <c r="E554" s="142"/>
      <c r="F554" s="142"/>
      <c r="G554" s="142"/>
      <c r="H554" s="48" t="s">
        <v>36</v>
      </c>
      <c r="I554" s="52">
        <v>10.5</v>
      </c>
      <c r="J554" s="49"/>
      <c r="K554" s="30">
        <f>I554*K549</f>
        <v>397.42500000000001</v>
      </c>
      <c r="L554" s="60">
        <v>2.41</v>
      </c>
      <c r="M554" s="53">
        <v>1.1399999999999999</v>
      </c>
      <c r="N554" s="51">
        <f>L554*M554</f>
        <v>2.7473999999999998</v>
      </c>
      <c r="O554" s="49"/>
      <c r="P554" s="22">
        <f>K554*N554</f>
        <v>1091.8854449999999</v>
      </c>
    </row>
    <row r="555" spans="1:16" s="35" customFormat="1" ht="40.5" customHeight="1" x14ac:dyDescent="0.25">
      <c r="A555" s="47"/>
      <c r="B555" s="31" t="s">
        <v>95</v>
      </c>
      <c r="C555" s="142" t="s">
        <v>96</v>
      </c>
      <c r="D555" s="142"/>
      <c r="E555" s="142"/>
      <c r="F555" s="142"/>
      <c r="G555" s="142"/>
      <c r="H555" s="48" t="s">
        <v>36</v>
      </c>
      <c r="I555" s="53">
        <v>2.62</v>
      </c>
      <c r="J555" s="49"/>
      <c r="K555" s="30">
        <f>I555*K549</f>
        <v>99.167000000000002</v>
      </c>
      <c r="L555" s="60">
        <v>308.54000000000002</v>
      </c>
      <c r="M555" s="53">
        <v>1.1100000000000001</v>
      </c>
      <c r="N555" s="51">
        <f>L555*M555</f>
        <v>342.47940000000006</v>
      </c>
      <c r="O555" s="49"/>
      <c r="P555" s="22">
        <f t="shared" ref="P555:P556" si="13">K555*N555</f>
        <v>33962.654659800006</v>
      </c>
    </row>
    <row r="556" spans="1:16" s="35" customFormat="1" ht="15" x14ac:dyDescent="0.25">
      <c r="A556" s="47"/>
      <c r="B556" s="31" t="s">
        <v>97</v>
      </c>
      <c r="C556" s="142" t="s">
        <v>98</v>
      </c>
      <c r="D556" s="142"/>
      <c r="E556" s="142"/>
      <c r="F556" s="142"/>
      <c r="G556" s="142"/>
      <c r="H556" s="48" t="s">
        <v>33</v>
      </c>
      <c r="I556" s="53">
        <v>2.62</v>
      </c>
      <c r="J556" s="49"/>
      <c r="K556" s="30">
        <f>I556*K549</f>
        <v>99.167000000000002</v>
      </c>
      <c r="L556" s="50"/>
      <c r="M556" s="49"/>
      <c r="N556" s="51">
        <v>281.68</v>
      </c>
      <c r="O556" s="49"/>
      <c r="P556" s="22">
        <f t="shared" si="13"/>
        <v>27933.360560000001</v>
      </c>
    </row>
    <row r="557" spans="1:16" s="35" customFormat="1" ht="15" x14ac:dyDescent="0.25">
      <c r="A557" s="47"/>
      <c r="B557" s="31"/>
      <c r="C557" s="143" t="s">
        <v>39</v>
      </c>
      <c r="D557" s="143"/>
      <c r="E557" s="143"/>
      <c r="F557" s="143"/>
      <c r="G557" s="143"/>
      <c r="H557" s="42"/>
      <c r="I557" s="43"/>
      <c r="J557" s="43"/>
      <c r="K557" s="43"/>
      <c r="L557" s="45"/>
      <c r="M557" s="43"/>
      <c r="N557" s="54"/>
      <c r="O557" s="43"/>
      <c r="P557" s="23">
        <f>P550+P552+P553</f>
        <v>181624.1606648</v>
      </c>
    </row>
    <row r="558" spans="1:16" s="35" customFormat="1" ht="15" x14ac:dyDescent="0.25">
      <c r="A558" s="55"/>
      <c r="B558" s="31"/>
      <c r="C558" s="142" t="s">
        <v>40</v>
      </c>
      <c r="D558" s="142"/>
      <c r="E558" s="142"/>
      <c r="F558" s="142"/>
      <c r="G558" s="142"/>
      <c r="H558" s="48"/>
      <c r="I558" s="49"/>
      <c r="J558" s="49"/>
      <c r="K558" s="49"/>
      <c r="L558" s="50"/>
      <c r="M558" s="49"/>
      <c r="N558" s="50"/>
      <c r="O558" s="49"/>
      <c r="P558" s="22">
        <f>P550+P553</f>
        <v>146569.62056000001</v>
      </c>
    </row>
    <row r="559" spans="1:16" s="35" customFormat="1" ht="15" x14ac:dyDescent="0.25">
      <c r="A559" s="55"/>
      <c r="B559" s="31" t="s">
        <v>41</v>
      </c>
      <c r="C559" s="142" t="s">
        <v>42</v>
      </c>
      <c r="D559" s="142"/>
      <c r="E559" s="142"/>
      <c r="F559" s="142"/>
      <c r="G559" s="142"/>
      <c r="H559" s="48" t="s">
        <v>43</v>
      </c>
      <c r="I559" s="56">
        <v>92</v>
      </c>
      <c r="J559" s="49"/>
      <c r="K559" s="56">
        <v>92</v>
      </c>
      <c r="L559" s="50"/>
      <c r="M559" s="49"/>
      <c r="N559" s="50"/>
      <c r="O559" s="49"/>
      <c r="P559" s="22">
        <f>K559*P558/100</f>
        <v>134844.0509152</v>
      </c>
    </row>
    <row r="560" spans="1:16" s="35" customFormat="1" ht="15" x14ac:dyDescent="0.25">
      <c r="A560" s="55"/>
      <c r="B560" s="31" t="s">
        <v>44</v>
      </c>
      <c r="C560" s="142" t="s">
        <v>45</v>
      </c>
      <c r="D560" s="142"/>
      <c r="E560" s="142"/>
      <c r="F560" s="142"/>
      <c r="G560" s="142"/>
      <c r="H560" s="48" t="s">
        <v>43</v>
      </c>
      <c r="I560" s="56">
        <v>46</v>
      </c>
      <c r="J560" s="49"/>
      <c r="K560" s="56">
        <v>46</v>
      </c>
      <c r="L560" s="50"/>
      <c r="M560" s="49"/>
      <c r="N560" s="50"/>
      <c r="O560" s="49"/>
      <c r="P560" s="22">
        <f>K560*P558/100</f>
        <v>67422.025457600001</v>
      </c>
    </row>
    <row r="561" spans="1:16" s="35" customFormat="1" ht="15" x14ac:dyDescent="0.25">
      <c r="A561" s="57"/>
      <c r="B561" s="122"/>
      <c r="C561" s="143" t="s">
        <v>46</v>
      </c>
      <c r="D561" s="143"/>
      <c r="E561" s="143"/>
      <c r="F561" s="143"/>
      <c r="G561" s="143"/>
      <c r="H561" s="42"/>
      <c r="I561" s="43"/>
      <c r="J561" s="43"/>
      <c r="K561" s="43"/>
      <c r="L561" s="45"/>
      <c r="M561" s="43"/>
      <c r="N561" s="58">
        <f>P561/I549</f>
        <v>10142.410489764861</v>
      </c>
      <c r="O561" s="43"/>
      <c r="P561" s="23">
        <f>P557+P559+P560</f>
        <v>383890.23703760002</v>
      </c>
    </row>
    <row r="562" spans="1:16" s="35" customFormat="1" ht="15" x14ac:dyDescent="0.25">
      <c r="A562" s="41" t="s">
        <v>469</v>
      </c>
      <c r="B562" s="123" t="s">
        <v>100</v>
      </c>
      <c r="C562" s="150" t="s">
        <v>101</v>
      </c>
      <c r="D562" s="150"/>
      <c r="E562" s="150"/>
      <c r="F562" s="150"/>
      <c r="G562" s="150"/>
      <c r="H562" s="42" t="s">
        <v>29</v>
      </c>
      <c r="I562" s="43">
        <v>1.893</v>
      </c>
      <c r="J562" s="43"/>
      <c r="K562" s="67">
        <v>1.893</v>
      </c>
      <c r="L562" s="45"/>
      <c r="M562" s="43"/>
      <c r="N562" s="45"/>
      <c r="O562" s="43"/>
      <c r="P562" s="46"/>
    </row>
    <row r="563" spans="1:16" s="35" customFormat="1" ht="15" x14ac:dyDescent="0.25">
      <c r="A563" s="47"/>
      <c r="B563" s="31" t="s">
        <v>26</v>
      </c>
      <c r="C563" s="142" t="s">
        <v>51</v>
      </c>
      <c r="D563" s="142"/>
      <c r="E563" s="142"/>
      <c r="F563" s="142"/>
      <c r="G563" s="142"/>
      <c r="H563" s="48" t="s">
        <v>33</v>
      </c>
      <c r="I563" s="49"/>
      <c r="J563" s="49"/>
      <c r="K563" s="68">
        <f>K564</f>
        <v>26.331630000000001</v>
      </c>
      <c r="L563" s="50"/>
      <c r="M563" s="49"/>
      <c r="N563" s="51"/>
      <c r="O563" s="49"/>
      <c r="P563" s="22">
        <f>P564</f>
        <v>5535.1719423000004</v>
      </c>
    </row>
    <row r="564" spans="1:16" s="35" customFormat="1" ht="15" x14ac:dyDescent="0.25">
      <c r="A564" s="47"/>
      <c r="B564" s="31" t="s">
        <v>102</v>
      </c>
      <c r="C564" s="142" t="s">
        <v>103</v>
      </c>
      <c r="D564" s="142"/>
      <c r="E564" s="142"/>
      <c r="F564" s="142"/>
      <c r="G564" s="142"/>
      <c r="H564" s="48" t="s">
        <v>33</v>
      </c>
      <c r="I564" s="53">
        <v>13.91</v>
      </c>
      <c r="J564" s="49"/>
      <c r="K564" s="68">
        <f>I564*K562</f>
        <v>26.331630000000001</v>
      </c>
      <c r="L564" s="60"/>
      <c r="M564" s="49"/>
      <c r="N564" s="51">
        <v>210.21</v>
      </c>
      <c r="O564" s="49"/>
      <c r="P564" s="22">
        <f>K564*N564</f>
        <v>5535.1719423000004</v>
      </c>
    </row>
    <row r="565" spans="1:16" s="35" customFormat="1" ht="15" x14ac:dyDescent="0.25">
      <c r="A565" s="47"/>
      <c r="B565" s="31" t="s">
        <v>30</v>
      </c>
      <c r="C565" s="142" t="s">
        <v>31</v>
      </c>
      <c r="D565" s="142"/>
      <c r="E565" s="142"/>
      <c r="F565" s="142"/>
      <c r="G565" s="142"/>
      <c r="H565" s="48"/>
      <c r="I565" s="49"/>
      <c r="J565" s="49"/>
      <c r="K565" s="49"/>
      <c r="L565" s="50"/>
      <c r="M565" s="49"/>
      <c r="N565" s="50"/>
      <c r="O565" s="49"/>
      <c r="P565" s="22">
        <f>P567</f>
        <v>27463.627190159998</v>
      </c>
    </row>
    <row r="566" spans="1:16" s="35" customFormat="1" ht="15" x14ac:dyDescent="0.25">
      <c r="A566" s="47"/>
      <c r="B566" s="31"/>
      <c r="C566" s="142" t="s">
        <v>32</v>
      </c>
      <c r="D566" s="142"/>
      <c r="E566" s="142"/>
      <c r="F566" s="142"/>
      <c r="G566" s="142"/>
      <c r="H566" s="48" t="s">
        <v>33</v>
      </c>
      <c r="I566" s="49"/>
      <c r="J566" s="49"/>
      <c r="K566" s="61">
        <f>K568</f>
        <v>23.0946</v>
      </c>
      <c r="L566" s="50"/>
      <c r="M566" s="49"/>
      <c r="N566" s="51"/>
      <c r="O566" s="49"/>
      <c r="P566" s="22">
        <f>P568</f>
        <v>6505.2869280000004</v>
      </c>
    </row>
    <row r="567" spans="1:16" s="35" customFormat="1" ht="15" x14ac:dyDescent="0.25">
      <c r="A567" s="47"/>
      <c r="B567" s="31" t="s">
        <v>104</v>
      </c>
      <c r="C567" s="142" t="s">
        <v>105</v>
      </c>
      <c r="D567" s="142"/>
      <c r="E567" s="142"/>
      <c r="F567" s="142"/>
      <c r="G567" s="142"/>
      <c r="H567" s="48" t="s">
        <v>36</v>
      </c>
      <c r="I567" s="52">
        <v>12.2</v>
      </c>
      <c r="J567" s="49"/>
      <c r="K567" s="61">
        <f>I567*K562</f>
        <v>23.0946</v>
      </c>
      <c r="L567" s="51">
        <v>1043.1400000000001</v>
      </c>
      <c r="M567" s="53">
        <v>1.1399999999999999</v>
      </c>
      <c r="N567" s="51">
        <f>L567*M567</f>
        <v>1189.1795999999999</v>
      </c>
      <c r="O567" s="49"/>
      <c r="P567" s="22">
        <f>K567*N567</f>
        <v>27463.627190159998</v>
      </c>
    </row>
    <row r="568" spans="1:16" s="35" customFormat="1" ht="15" x14ac:dyDescent="0.25">
      <c r="A568" s="47"/>
      <c r="B568" s="31" t="s">
        <v>97</v>
      </c>
      <c r="C568" s="142" t="s">
        <v>98</v>
      </c>
      <c r="D568" s="142"/>
      <c r="E568" s="142"/>
      <c r="F568" s="142"/>
      <c r="G568" s="142"/>
      <c r="H568" s="48" t="s">
        <v>33</v>
      </c>
      <c r="I568" s="52">
        <v>12.2</v>
      </c>
      <c r="J568" s="49"/>
      <c r="K568" s="61">
        <f>I568*K562</f>
        <v>23.0946</v>
      </c>
      <c r="L568" s="50"/>
      <c r="M568" s="49"/>
      <c r="N568" s="51">
        <v>281.68</v>
      </c>
      <c r="O568" s="49"/>
      <c r="P568" s="22">
        <f>K568*N568</f>
        <v>6505.2869280000004</v>
      </c>
    </row>
    <row r="569" spans="1:16" s="35" customFormat="1" ht="15" x14ac:dyDescent="0.25">
      <c r="A569" s="47"/>
      <c r="B569" s="31" t="s">
        <v>63</v>
      </c>
      <c r="C569" s="142" t="s">
        <v>71</v>
      </c>
      <c r="D569" s="142"/>
      <c r="E569" s="142"/>
      <c r="F569" s="142"/>
      <c r="G569" s="142"/>
      <c r="H569" s="48"/>
      <c r="I569" s="49"/>
      <c r="J569" s="49"/>
      <c r="K569" s="49"/>
      <c r="L569" s="50"/>
      <c r="M569" s="49"/>
      <c r="N569" s="50"/>
      <c r="O569" s="49"/>
      <c r="P569" s="22">
        <f>P570</f>
        <v>8111.8836000000001</v>
      </c>
    </row>
    <row r="570" spans="1:16" s="35" customFormat="1" ht="15" x14ac:dyDescent="0.25">
      <c r="A570" s="47"/>
      <c r="B570" s="31" t="s">
        <v>106</v>
      </c>
      <c r="C570" s="142" t="s">
        <v>107</v>
      </c>
      <c r="D570" s="142"/>
      <c r="E570" s="142"/>
      <c r="F570" s="142"/>
      <c r="G570" s="142"/>
      <c r="H570" s="48" t="s">
        <v>74</v>
      </c>
      <c r="I570" s="56">
        <v>100</v>
      </c>
      <c r="J570" s="49"/>
      <c r="K570" s="52">
        <f>I570*K562</f>
        <v>189.3</v>
      </c>
      <c r="L570" s="60">
        <v>35.71</v>
      </c>
      <c r="M570" s="52">
        <v>1.2</v>
      </c>
      <c r="N570" s="51">
        <f>L570*M570</f>
        <v>42.851999999999997</v>
      </c>
      <c r="O570" s="49"/>
      <c r="P570" s="22">
        <f>K570*N570</f>
        <v>8111.8836000000001</v>
      </c>
    </row>
    <row r="571" spans="1:16" s="35" customFormat="1" ht="15" x14ac:dyDescent="0.25">
      <c r="A571" s="47"/>
      <c r="B571" s="31"/>
      <c r="C571" s="143" t="s">
        <v>39</v>
      </c>
      <c r="D571" s="143"/>
      <c r="E571" s="143"/>
      <c r="F571" s="143"/>
      <c r="G571" s="143"/>
      <c r="H571" s="42"/>
      <c r="I571" s="43"/>
      <c r="J571" s="43"/>
      <c r="K571" s="43"/>
      <c r="L571" s="45"/>
      <c r="M571" s="43"/>
      <c r="N571" s="54"/>
      <c r="O571" s="43"/>
      <c r="P571" s="23">
        <f>P563+P565+P566+P569</f>
        <v>47615.969660460003</v>
      </c>
    </row>
    <row r="572" spans="1:16" s="35" customFormat="1" ht="15" x14ac:dyDescent="0.25">
      <c r="A572" s="55"/>
      <c r="B572" s="31"/>
      <c r="C572" s="142" t="s">
        <v>40</v>
      </c>
      <c r="D572" s="142"/>
      <c r="E572" s="142"/>
      <c r="F572" s="142"/>
      <c r="G572" s="142"/>
      <c r="H572" s="48"/>
      <c r="I572" s="49"/>
      <c r="J572" s="49"/>
      <c r="K572" s="49"/>
      <c r="L572" s="50"/>
      <c r="M572" s="49"/>
      <c r="N572" s="50"/>
      <c r="O572" s="49"/>
      <c r="P572" s="22">
        <f>P563+P566</f>
        <v>12040.458870300001</v>
      </c>
    </row>
    <row r="573" spans="1:16" s="35" customFormat="1" ht="15" x14ac:dyDescent="0.25">
      <c r="A573" s="55"/>
      <c r="B573" s="31" t="s">
        <v>41</v>
      </c>
      <c r="C573" s="142" t="s">
        <v>42</v>
      </c>
      <c r="D573" s="142"/>
      <c r="E573" s="142"/>
      <c r="F573" s="142"/>
      <c r="G573" s="142"/>
      <c r="H573" s="48" t="s">
        <v>43</v>
      </c>
      <c r="I573" s="56">
        <v>92</v>
      </c>
      <c r="J573" s="49"/>
      <c r="K573" s="56">
        <v>92</v>
      </c>
      <c r="L573" s="50"/>
      <c r="M573" s="49"/>
      <c r="N573" s="50"/>
      <c r="O573" s="49"/>
      <c r="P573" s="22">
        <f>K573*P572/100</f>
        <v>11077.222160676001</v>
      </c>
    </row>
    <row r="574" spans="1:16" s="35" customFormat="1" ht="15" x14ac:dyDescent="0.25">
      <c r="A574" s="55"/>
      <c r="B574" s="31" t="s">
        <v>44</v>
      </c>
      <c r="C574" s="142" t="s">
        <v>45</v>
      </c>
      <c r="D574" s="142"/>
      <c r="E574" s="142"/>
      <c r="F574" s="142"/>
      <c r="G574" s="142"/>
      <c r="H574" s="48" t="s">
        <v>43</v>
      </c>
      <c r="I574" s="56">
        <v>46</v>
      </c>
      <c r="J574" s="49"/>
      <c r="K574" s="56">
        <v>46</v>
      </c>
      <c r="L574" s="50"/>
      <c r="M574" s="49"/>
      <c r="N574" s="50"/>
      <c r="O574" s="49"/>
      <c r="P574" s="22">
        <f>K574*P572/100</f>
        <v>5538.6110803380006</v>
      </c>
    </row>
    <row r="575" spans="1:16" s="35" customFormat="1" ht="15" x14ac:dyDescent="0.25">
      <c r="A575" s="57"/>
      <c r="B575" s="122"/>
      <c r="C575" s="143" t="s">
        <v>46</v>
      </c>
      <c r="D575" s="143"/>
      <c r="E575" s="143"/>
      <c r="F575" s="143"/>
      <c r="G575" s="143"/>
      <c r="H575" s="42"/>
      <c r="I575" s="43"/>
      <c r="J575" s="43"/>
      <c r="K575" s="43"/>
      <c r="L575" s="45"/>
      <c r="M575" s="43"/>
      <c r="N575" s="58">
        <f>P575/I562</f>
        <v>33931.221817999998</v>
      </c>
      <c r="O575" s="43"/>
      <c r="P575" s="23">
        <f>P571+P573+P574</f>
        <v>64231.802901474002</v>
      </c>
    </row>
    <row r="576" spans="1:16" s="35" customFormat="1" ht="0" hidden="1" customHeight="1" x14ac:dyDescent="0.25">
      <c r="A576" s="69"/>
      <c r="B576" s="70"/>
      <c r="C576" s="70"/>
      <c r="D576" s="70"/>
      <c r="E576" s="70"/>
      <c r="F576" s="71"/>
      <c r="G576" s="71"/>
      <c r="H576" s="71"/>
      <c r="I576" s="71"/>
      <c r="J576" s="72"/>
      <c r="K576" s="71"/>
      <c r="L576" s="71"/>
      <c r="M576" s="71"/>
      <c r="N576" s="72"/>
      <c r="O576" s="49"/>
      <c r="P576" s="72"/>
    </row>
    <row r="577" spans="1:16" s="35" customFormat="1" ht="15" x14ac:dyDescent="0.25">
      <c r="A577" s="73"/>
      <c r="B577" s="74"/>
      <c r="C577" s="143" t="s">
        <v>396</v>
      </c>
      <c r="D577" s="143"/>
      <c r="E577" s="143"/>
      <c r="F577" s="143"/>
      <c r="G577" s="143"/>
      <c r="H577" s="143"/>
      <c r="I577" s="143"/>
      <c r="J577" s="143"/>
      <c r="K577" s="143"/>
      <c r="L577" s="143"/>
      <c r="M577" s="143"/>
      <c r="N577" s="143"/>
      <c r="O577" s="143"/>
      <c r="P577" s="75">
        <v>4094292.41</v>
      </c>
    </row>
    <row r="578" spans="1:16" s="35" customFormat="1" ht="15" x14ac:dyDescent="0.25">
      <c r="A578" s="76"/>
      <c r="B578" s="31"/>
      <c r="C578" s="152" t="s">
        <v>397</v>
      </c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77"/>
    </row>
    <row r="579" spans="1:16" s="35" customFormat="1" ht="15" x14ac:dyDescent="0.25">
      <c r="A579" s="76"/>
      <c r="B579" s="31"/>
      <c r="C579" s="142" t="s">
        <v>371</v>
      </c>
      <c r="D579" s="142"/>
      <c r="E579" s="142"/>
      <c r="F579" s="142"/>
      <c r="G579" s="142"/>
      <c r="H579" s="142"/>
      <c r="I579" s="142"/>
      <c r="J579" s="142"/>
      <c r="K579" s="142"/>
      <c r="L579" s="142"/>
      <c r="M579" s="142"/>
      <c r="N579" s="142"/>
      <c r="O579" s="142"/>
      <c r="P579" s="84"/>
    </row>
    <row r="580" spans="1:16" s="35" customFormat="1" ht="15" x14ac:dyDescent="0.25">
      <c r="A580" s="76"/>
      <c r="B580" s="31"/>
      <c r="C580" s="142" t="s">
        <v>372</v>
      </c>
      <c r="D580" s="142"/>
      <c r="E580" s="142"/>
      <c r="F580" s="142"/>
      <c r="G580" s="142"/>
      <c r="H580" s="142"/>
      <c r="I580" s="142"/>
      <c r="J580" s="142"/>
      <c r="K580" s="142"/>
      <c r="L580" s="142"/>
      <c r="M580" s="142"/>
      <c r="N580" s="142"/>
      <c r="O580" s="142"/>
      <c r="P580" s="24">
        <v>124785.35</v>
      </c>
    </row>
    <row r="581" spans="1:16" s="35" customFormat="1" ht="15" x14ac:dyDescent="0.25">
      <c r="A581" s="76"/>
      <c r="B581" s="31"/>
      <c r="C581" s="142" t="s">
        <v>262</v>
      </c>
      <c r="D581" s="142"/>
      <c r="E581" s="142"/>
      <c r="F581" s="142"/>
      <c r="G581" s="142"/>
      <c r="H581" s="142"/>
      <c r="I581" s="142"/>
      <c r="J581" s="142"/>
      <c r="K581" s="142"/>
      <c r="L581" s="142"/>
      <c r="M581" s="142"/>
      <c r="N581" s="142"/>
      <c r="O581" s="142"/>
      <c r="P581" s="24">
        <v>103485.97</v>
      </c>
    </row>
    <row r="582" spans="1:16" s="35" customFormat="1" ht="15" x14ac:dyDescent="0.25">
      <c r="A582" s="76"/>
      <c r="B582" s="31"/>
      <c r="C582" s="142" t="s">
        <v>373</v>
      </c>
      <c r="D582" s="142"/>
      <c r="E582" s="142"/>
      <c r="F582" s="142"/>
      <c r="G582" s="142"/>
      <c r="H582" s="142"/>
      <c r="I582" s="142"/>
      <c r="J582" s="142"/>
      <c r="K582" s="142"/>
      <c r="L582" s="142"/>
      <c r="M582" s="142"/>
      <c r="N582" s="142"/>
      <c r="O582" s="142"/>
      <c r="P582" s="24">
        <v>45842.95</v>
      </c>
    </row>
    <row r="583" spans="1:16" s="35" customFormat="1" ht="15" x14ac:dyDescent="0.25">
      <c r="A583" s="76"/>
      <c r="B583" s="31"/>
      <c r="C583" s="142" t="s">
        <v>374</v>
      </c>
      <c r="D583" s="142"/>
      <c r="E583" s="142"/>
      <c r="F583" s="142"/>
      <c r="G583" s="142"/>
      <c r="H583" s="142"/>
      <c r="I583" s="142"/>
      <c r="J583" s="142"/>
      <c r="K583" s="142"/>
      <c r="L583" s="142"/>
      <c r="M583" s="142"/>
      <c r="N583" s="142"/>
      <c r="O583" s="142"/>
      <c r="P583" s="24">
        <v>3820178.14</v>
      </c>
    </row>
    <row r="584" spans="1:16" s="35" customFormat="1" ht="15" x14ac:dyDescent="0.25">
      <c r="A584" s="76"/>
      <c r="B584" s="31"/>
      <c r="C584" s="142" t="s">
        <v>411</v>
      </c>
      <c r="D584" s="142"/>
      <c r="E584" s="142"/>
      <c r="F584" s="142"/>
      <c r="G584" s="142"/>
      <c r="H584" s="142"/>
      <c r="I584" s="142"/>
      <c r="J584" s="142"/>
      <c r="K584" s="142"/>
      <c r="L584" s="142"/>
      <c r="M584" s="142"/>
      <c r="N584" s="142"/>
      <c r="O584" s="142"/>
      <c r="P584" s="24"/>
    </row>
    <row r="585" spans="1:16" s="35" customFormat="1" ht="15" x14ac:dyDescent="0.25">
      <c r="A585" s="76"/>
      <c r="B585" s="31"/>
      <c r="C585" s="142" t="s">
        <v>375</v>
      </c>
      <c r="D585" s="142"/>
      <c r="E585" s="142"/>
      <c r="F585" s="142"/>
      <c r="G585" s="142"/>
      <c r="H585" s="142"/>
      <c r="I585" s="142"/>
      <c r="J585" s="142"/>
      <c r="K585" s="142"/>
      <c r="L585" s="142"/>
      <c r="M585" s="142"/>
      <c r="N585" s="142"/>
      <c r="O585" s="142"/>
      <c r="P585" s="24">
        <v>170628.3</v>
      </c>
    </row>
    <row r="586" spans="1:16" s="35" customFormat="1" ht="15" x14ac:dyDescent="0.25">
      <c r="A586" s="76"/>
      <c r="B586" s="31"/>
      <c r="C586" s="142" t="s">
        <v>376</v>
      </c>
      <c r="D586" s="142"/>
      <c r="E586" s="142"/>
      <c r="F586" s="142"/>
      <c r="G586" s="142"/>
      <c r="H586" s="142"/>
      <c r="I586" s="142"/>
      <c r="J586" s="142"/>
      <c r="K586" s="142"/>
      <c r="L586" s="142"/>
      <c r="M586" s="142"/>
      <c r="N586" s="142"/>
      <c r="O586" s="142"/>
      <c r="P586" s="24">
        <v>157037.35</v>
      </c>
    </row>
    <row r="587" spans="1:16" s="35" customFormat="1" ht="15" x14ac:dyDescent="0.25">
      <c r="A587" s="76"/>
      <c r="B587" s="31"/>
      <c r="C587" s="142" t="s">
        <v>377</v>
      </c>
      <c r="D587" s="142"/>
      <c r="E587" s="142"/>
      <c r="F587" s="142"/>
      <c r="G587" s="142"/>
      <c r="H587" s="142"/>
      <c r="I587" s="142"/>
      <c r="J587" s="142"/>
      <c r="K587" s="142"/>
      <c r="L587" s="142"/>
      <c r="M587" s="142"/>
      <c r="N587" s="142"/>
      <c r="O587" s="142"/>
      <c r="P587" s="24">
        <v>78561.02</v>
      </c>
    </row>
    <row r="588" spans="1:16" s="35" customFormat="1" ht="15" x14ac:dyDescent="0.25">
      <c r="A588" s="76"/>
      <c r="B588" s="31"/>
      <c r="C588" s="142" t="s">
        <v>412</v>
      </c>
      <c r="D588" s="142"/>
      <c r="E588" s="142"/>
      <c r="F588" s="142"/>
      <c r="G588" s="142"/>
      <c r="H588" s="142"/>
      <c r="I588" s="142"/>
      <c r="J588" s="142"/>
      <c r="K588" s="142"/>
      <c r="L588" s="142"/>
      <c r="M588" s="142"/>
      <c r="N588" s="142"/>
      <c r="O588" s="142"/>
      <c r="P588" s="24"/>
    </row>
    <row r="589" spans="1:16" s="35" customFormat="1" ht="15" x14ac:dyDescent="0.25">
      <c r="A589" s="76"/>
      <c r="B589" s="31"/>
      <c r="C589" s="142" t="s">
        <v>413</v>
      </c>
      <c r="D589" s="142"/>
      <c r="E589" s="142"/>
      <c r="F589" s="142"/>
      <c r="G589" s="142"/>
      <c r="H589" s="142"/>
      <c r="I589" s="142"/>
      <c r="J589" s="142"/>
      <c r="K589" s="142"/>
      <c r="L589" s="142"/>
      <c r="M589" s="142"/>
      <c r="N589" s="142"/>
      <c r="O589" s="142"/>
      <c r="P589" s="24"/>
    </row>
    <row r="590" spans="1:16" s="35" customFormat="1" ht="15" x14ac:dyDescent="0.25">
      <c r="A590" s="76"/>
      <c r="B590" s="79"/>
      <c r="C590" s="152" t="s">
        <v>365</v>
      </c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77">
        <v>4329890.7799999993</v>
      </c>
    </row>
    <row r="591" spans="1:16" s="35" customFormat="1" ht="15" x14ac:dyDescent="0.25">
      <c r="A591" s="76"/>
      <c r="B591" s="31"/>
      <c r="C591" s="142" t="s">
        <v>378</v>
      </c>
      <c r="D591" s="142"/>
      <c r="E591" s="142"/>
      <c r="F591" s="142"/>
      <c r="G591" s="142"/>
      <c r="H591" s="142"/>
      <c r="I591" s="142"/>
      <c r="J591" s="142"/>
      <c r="K591" s="142"/>
      <c r="L591" s="142"/>
      <c r="M591" s="142"/>
      <c r="N591" s="142"/>
      <c r="O591" s="142"/>
      <c r="P591" s="83"/>
    </row>
    <row r="592" spans="1:16" s="35" customFormat="1" ht="15" x14ac:dyDescent="0.25">
      <c r="A592" s="76"/>
      <c r="B592" s="31"/>
      <c r="C592" s="142" t="s">
        <v>414</v>
      </c>
      <c r="D592" s="142"/>
      <c r="E592" s="142"/>
      <c r="F592" s="142"/>
      <c r="G592" s="142"/>
      <c r="H592" s="120"/>
      <c r="I592" s="120"/>
      <c r="J592" s="120"/>
      <c r="K592" s="120"/>
      <c r="L592" s="120"/>
      <c r="M592" s="120"/>
      <c r="N592" s="120"/>
      <c r="O592" s="120"/>
      <c r="P592" s="83"/>
    </row>
    <row r="593" spans="1:16" s="35" customFormat="1" ht="15" x14ac:dyDescent="0.25">
      <c r="A593" s="76"/>
      <c r="B593" s="31"/>
      <c r="C593" s="142" t="s">
        <v>415</v>
      </c>
      <c r="D593" s="142"/>
      <c r="E593" s="142"/>
      <c r="F593" s="142"/>
      <c r="G593" s="142"/>
      <c r="H593" s="120"/>
      <c r="I593" s="120"/>
      <c r="J593" s="120"/>
      <c r="K593" s="120"/>
      <c r="L593" s="120"/>
      <c r="M593" s="120"/>
      <c r="N593" s="120"/>
      <c r="O593" s="120"/>
      <c r="P593" s="83"/>
    </row>
    <row r="594" spans="1:16" s="35" customFormat="1" ht="15" customHeight="1" x14ac:dyDescent="0.25">
      <c r="A594" s="76"/>
      <c r="B594" s="31"/>
      <c r="C594" s="142" t="s">
        <v>379</v>
      </c>
      <c r="D594" s="142"/>
      <c r="E594" s="142"/>
      <c r="F594" s="121"/>
      <c r="G594" s="121"/>
      <c r="H594" s="121"/>
      <c r="I594" s="121"/>
      <c r="J594" s="121"/>
      <c r="K594" s="115">
        <f>K471+K488+K507+K550+K563</f>
        <v>502.89553999999998</v>
      </c>
      <c r="L594" s="121"/>
      <c r="M594" s="121"/>
      <c r="N594" s="121"/>
      <c r="O594" s="121"/>
      <c r="P594" s="110"/>
    </row>
    <row r="595" spans="1:16" s="35" customFormat="1" ht="15" customHeight="1" x14ac:dyDescent="0.25">
      <c r="A595" s="76"/>
      <c r="B595" s="31"/>
      <c r="C595" s="142" t="s">
        <v>380</v>
      </c>
      <c r="D595" s="142"/>
      <c r="E595" s="142"/>
      <c r="F595" s="121"/>
      <c r="G595" s="121"/>
      <c r="H595" s="121"/>
      <c r="I595" s="121"/>
      <c r="J595" s="121"/>
      <c r="K595" s="116">
        <f>K474+K491+K510+K527+K537+K553+K566</f>
        <v>152.40335399999998</v>
      </c>
      <c r="L595" s="121"/>
      <c r="M595" s="121"/>
      <c r="N595" s="121"/>
      <c r="O595" s="121"/>
      <c r="P595" s="110"/>
    </row>
    <row r="596" spans="1:16" s="35" customFormat="1" ht="11.25" customHeight="1" x14ac:dyDescent="0.25">
      <c r="A596" s="3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87"/>
    </row>
    <row r="597" spans="1:16" s="35" customFormat="1" ht="15" x14ac:dyDescent="0.25">
      <c r="A597" s="73"/>
      <c r="B597" s="74"/>
      <c r="C597" s="143" t="s">
        <v>398</v>
      </c>
      <c r="D597" s="143"/>
      <c r="E597" s="143"/>
      <c r="F597" s="143"/>
      <c r="G597" s="143"/>
      <c r="H597" s="143"/>
      <c r="I597" s="143"/>
      <c r="J597" s="143"/>
      <c r="K597" s="143"/>
      <c r="L597" s="143"/>
      <c r="M597" s="143"/>
      <c r="N597" s="143"/>
      <c r="O597" s="143"/>
      <c r="P597" s="117"/>
    </row>
    <row r="598" spans="1:16" s="35" customFormat="1" ht="16.5" customHeight="1" x14ac:dyDescent="0.25">
      <c r="A598" s="76"/>
      <c r="B598" s="79"/>
      <c r="C598" s="142" t="s">
        <v>399</v>
      </c>
      <c r="D598" s="14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24">
        <f>P600+P608+P609</f>
        <v>13088669.505150182</v>
      </c>
    </row>
    <row r="599" spans="1:16" s="35" customFormat="1" ht="15" x14ac:dyDescent="0.25">
      <c r="A599" s="76"/>
      <c r="B599" s="31"/>
      <c r="C599" s="158" t="s">
        <v>2</v>
      </c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83"/>
    </row>
    <row r="600" spans="1:16" s="35" customFormat="1" ht="15" x14ac:dyDescent="0.25">
      <c r="A600" s="76"/>
      <c r="B600" s="31"/>
      <c r="C600" s="142" t="s">
        <v>400</v>
      </c>
      <c r="D600" s="142"/>
      <c r="E600" s="142"/>
      <c r="F600" s="142"/>
      <c r="G600" s="142"/>
      <c r="H600" s="142"/>
      <c r="I600" s="142"/>
      <c r="J600" s="142"/>
      <c r="K600" s="142"/>
      <c r="L600" s="142"/>
      <c r="M600" s="142"/>
      <c r="N600" s="142"/>
      <c r="O600" s="142"/>
      <c r="P600" s="24">
        <f>P602+P603+P604+P605+P606</f>
        <v>11283898.53972514</v>
      </c>
    </row>
    <row r="601" spans="1:16" s="35" customFormat="1" ht="15" x14ac:dyDescent="0.25">
      <c r="A601" s="76"/>
      <c r="B601" s="31"/>
      <c r="C601" s="142" t="s">
        <v>108</v>
      </c>
      <c r="D601" s="142"/>
      <c r="E601" s="142"/>
      <c r="F601" s="142"/>
      <c r="G601" s="142"/>
      <c r="H601" s="142"/>
      <c r="I601" s="142"/>
      <c r="J601" s="142"/>
      <c r="K601" s="142"/>
      <c r="L601" s="142"/>
      <c r="M601" s="142"/>
      <c r="N601" s="142"/>
      <c r="O601" s="142"/>
      <c r="P601" s="83"/>
    </row>
    <row r="602" spans="1:16" s="35" customFormat="1" ht="15" x14ac:dyDescent="0.25">
      <c r="A602" s="76"/>
      <c r="B602" s="31"/>
      <c r="C602" s="142" t="s">
        <v>372</v>
      </c>
      <c r="D602" s="142"/>
      <c r="E602" s="142"/>
      <c r="F602" s="142"/>
      <c r="G602" s="142"/>
      <c r="H602" s="142"/>
      <c r="I602" s="142"/>
      <c r="J602" s="142"/>
      <c r="K602" s="142"/>
      <c r="L602" s="142"/>
      <c r="M602" s="142"/>
      <c r="N602" s="142"/>
      <c r="O602" s="142"/>
      <c r="P602" s="24">
        <f>P27+P55+P95+P108+P143+P162+P184+P204+P275+P311+P362+P381+P418+P471+P488+P507+P550+P563</f>
        <v>747372.962283</v>
      </c>
    </row>
    <row r="603" spans="1:16" s="35" customFormat="1" ht="15" x14ac:dyDescent="0.25">
      <c r="A603" s="76"/>
      <c r="B603" s="31"/>
      <c r="C603" s="142" t="s">
        <v>262</v>
      </c>
      <c r="D603" s="142"/>
      <c r="E603" s="142"/>
      <c r="F603" s="142"/>
      <c r="G603" s="142"/>
      <c r="H603" s="142"/>
      <c r="I603" s="142"/>
      <c r="J603" s="142"/>
      <c r="K603" s="142"/>
      <c r="L603" s="142"/>
      <c r="M603" s="142"/>
      <c r="N603" s="142"/>
      <c r="O603" s="142"/>
      <c r="P603" s="24">
        <f>P16+P35+P45+P57+P71+P81+P97+P110+P145+P164+P186+P206+P277+P313+P364+P383+P420+P473+P490+P509+P526+P536+P552+P565</f>
        <v>721909.97120869812</v>
      </c>
    </row>
    <row r="604" spans="1:16" s="35" customFormat="1" ht="15" x14ac:dyDescent="0.25">
      <c r="A604" s="76"/>
      <c r="B604" s="31"/>
      <c r="C604" s="142" t="s">
        <v>373</v>
      </c>
      <c r="D604" s="142"/>
      <c r="E604" s="142"/>
      <c r="F604" s="142"/>
      <c r="G604" s="142"/>
      <c r="H604" s="142"/>
      <c r="I604" s="142"/>
      <c r="J604" s="142"/>
      <c r="K604" s="142"/>
      <c r="L604" s="142"/>
      <c r="M604" s="142"/>
      <c r="N604" s="142"/>
      <c r="O604" s="142"/>
      <c r="P604" s="24">
        <f>P17+P36+P46+P58+P72+P82+P98+P111+P146+P165+P187+P207+P278+P314+P365+P384+P421+P474+P491+P510+P527+P537+P553+P566</f>
        <v>197333.08388141994</v>
      </c>
    </row>
    <row r="605" spans="1:16" s="35" customFormat="1" ht="15" x14ac:dyDescent="0.25">
      <c r="A605" s="76"/>
      <c r="B605" s="31"/>
      <c r="C605" s="142" t="s">
        <v>374</v>
      </c>
      <c r="D605" s="142"/>
      <c r="E605" s="142"/>
      <c r="F605" s="142"/>
      <c r="G605" s="142"/>
      <c r="H605" s="142"/>
      <c r="I605" s="142"/>
      <c r="J605" s="142"/>
      <c r="K605" s="142"/>
      <c r="L605" s="142"/>
      <c r="M605" s="142"/>
      <c r="N605" s="142"/>
      <c r="O605" s="142"/>
      <c r="P605" s="24">
        <f>P93+P114+P150+P154+P155+P156+P172+P176+P177+P178+P193+P198+P222+P246+P247+P248+P281+P320+P330+P331+P332+P333+P334+P335+P370+P375+P391+P430+P445+P479+P482+P498+P517+P545+P546+P547+P569</f>
        <v>9617282.5223520212</v>
      </c>
    </row>
    <row r="606" spans="1:16" s="35" customFormat="1" ht="15" x14ac:dyDescent="0.25">
      <c r="A606" s="76"/>
      <c r="B606" s="31"/>
      <c r="C606" s="142" t="s">
        <v>411</v>
      </c>
      <c r="D606" s="142"/>
      <c r="E606" s="142"/>
      <c r="F606" s="142"/>
      <c r="G606" s="142"/>
      <c r="H606" s="142"/>
      <c r="I606" s="142"/>
      <c r="J606" s="142"/>
      <c r="K606" s="142"/>
      <c r="L606" s="142"/>
      <c r="M606" s="142"/>
      <c r="N606" s="142"/>
      <c r="O606" s="142"/>
      <c r="P606" s="24"/>
    </row>
    <row r="607" spans="1:16" s="35" customFormat="1" ht="15" x14ac:dyDescent="0.25">
      <c r="A607" s="76"/>
      <c r="B607" s="31"/>
      <c r="C607" s="120" t="s">
        <v>401</v>
      </c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24">
        <f>P21+P30+P40+P50+P66+P76+P86+P103+P117+P157+P179+P199+P249+P285+P336+P376+P392+P446+P483+P502+P521+P531+P541+P558+P572</f>
        <v>944706.03321759996</v>
      </c>
    </row>
    <row r="608" spans="1:16" s="35" customFormat="1" ht="15" x14ac:dyDescent="0.25">
      <c r="A608" s="76"/>
      <c r="B608" s="31"/>
      <c r="C608" s="142" t="s">
        <v>402</v>
      </c>
      <c r="D608" s="142"/>
      <c r="E608" s="142"/>
      <c r="F608" s="142"/>
      <c r="G608" s="142"/>
      <c r="H608" s="142"/>
      <c r="I608" s="142"/>
      <c r="J608" s="142"/>
      <c r="K608" s="142"/>
      <c r="L608" s="142"/>
      <c r="M608" s="142"/>
      <c r="N608" s="142"/>
      <c r="O608" s="142"/>
      <c r="P608" s="24">
        <f>P22+P31+P41+P51+P67+P77+P87+P104+P118+P158+P180+P200+P250+P286+P337+P377+P393+P447+P484+P503+P522+P532+P542+P559+P573</f>
        <v>1119182.4690149396</v>
      </c>
    </row>
    <row r="609" spans="1:16" s="35" customFormat="1" ht="15" x14ac:dyDescent="0.25">
      <c r="A609" s="76"/>
      <c r="B609" s="31"/>
      <c r="C609" s="142" t="s">
        <v>403</v>
      </c>
      <c r="D609" s="142"/>
      <c r="E609" s="142"/>
      <c r="F609" s="142"/>
      <c r="G609" s="142"/>
      <c r="H609" s="142"/>
      <c r="I609" s="142"/>
      <c r="J609" s="142"/>
      <c r="K609" s="142"/>
      <c r="L609" s="142"/>
      <c r="M609" s="142"/>
      <c r="N609" s="142"/>
      <c r="O609" s="142"/>
      <c r="P609" s="24">
        <f>P23+P32+P42+P52+P68+P78+P88+P105+P119+P159+P181+P201+P251+P287+P338+P378+P394+P448+P485+P504+P523+P533+P543+P560+P574</f>
        <v>685588.49641010293</v>
      </c>
    </row>
    <row r="610" spans="1:16" s="35" customFormat="1" ht="15" x14ac:dyDescent="0.25">
      <c r="A610" s="76"/>
      <c r="B610" s="79"/>
      <c r="C610" s="142" t="s">
        <v>432</v>
      </c>
      <c r="D610" s="14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24"/>
    </row>
    <row r="611" spans="1:16" s="35" customFormat="1" ht="15.75" x14ac:dyDescent="0.25">
      <c r="A611" s="33"/>
      <c r="B611" s="26"/>
      <c r="C611" s="158" t="s">
        <v>2</v>
      </c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24"/>
    </row>
    <row r="612" spans="1:16" s="35" customFormat="1" ht="15" customHeight="1" x14ac:dyDescent="0.25">
      <c r="A612" s="33"/>
      <c r="B612" s="26"/>
      <c r="C612" s="142" t="s">
        <v>400</v>
      </c>
      <c r="D612" s="142"/>
      <c r="E612" s="142"/>
      <c r="F612" s="142"/>
      <c r="G612" s="142"/>
      <c r="H612" s="142"/>
      <c r="I612" s="142"/>
      <c r="J612" s="142"/>
      <c r="K612" s="142"/>
      <c r="L612" s="142"/>
      <c r="M612" s="142"/>
      <c r="N612" s="142"/>
      <c r="O612" s="142"/>
      <c r="P612" s="24"/>
    </row>
    <row r="613" spans="1:16" s="35" customFormat="1" ht="15" customHeight="1" x14ac:dyDescent="0.25">
      <c r="A613" s="33"/>
      <c r="B613" s="26"/>
      <c r="C613" s="142" t="s">
        <v>108</v>
      </c>
      <c r="D613" s="142"/>
      <c r="E613" s="142"/>
      <c r="F613" s="142"/>
      <c r="G613" s="142"/>
      <c r="H613" s="142"/>
      <c r="I613" s="142"/>
      <c r="J613" s="142"/>
      <c r="K613" s="142"/>
      <c r="L613" s="142"/>
      <c r="M613" s="142"/>
      <c r="N613" s="142"/>
      <c r="O613" s="142"/>
      <c r="P613" s="24"/>
    </row>
    <row r="614" spans="1:16" s="35" customFormat="1" ht="15" customHeight="1" x14ac:dyDescent="0.25">
      <c r="A614" s="33"/>
      <c r="B614" s="26"/>
      <c r="C614" s="142" t="s">
        <v>372</v>
      </c>
      <c r="D614" s="142"/>
      <c r="E614" s="142"/>
      <c r="F614" s="142"/>
      <c r="G614" s="142"/>
      <c r="H614" s="142"/>
      <c r="I614" s="142"/>
      <c r="J614" s="142"/>
      <c r="K614" s="142"/>
      <c r="L614" s="142"/>
      <c r="M614" s="142"/>
      <c r="N614" s="142"/>
      <c r="O614" s="142"/>
      <c r="P614" s="24"/>
    </row>
    <row r="615" spans="1:16" s="35" customFormat="1" ht="15" customHeight="1" x14ac:dyDescent="0.25">
      <c r="A615" s="33"/>
      <c r="B615" s="26"/>
      <c r="C615" s="142" t="s">
        <v>262</v>
      </c>
      <c r="D615" s="142"/>
      <c r="E615" s="142"/>
      <c r="F615" s="142"/>
      <c r="G615" s="142"/>
      <c r="H615" s="142"/>
      <c r="I615" s="142"/>
      <c r="J615" s="142"/>
      <c r="K615" s="142"/>
      <c r="L615" s="142"/>
      <c r="M615" s="142"/>
      <c r="N615" s="142"/>
      <c r="O615" s="142"/>
      <c r="P615" s="24"/>
    </row>
    <row r="616" spans="1:16" s="35" customFormat="1" ht="15.75" x14ac:dyDescent="0.25">
      <c r="A616" s="33"/>
      <c r="B616" s="26"/>
      <c r="C616" s="142" t="s">
        <v>373</v>
      </c>
      <c r="D616" s="142"/>
      <c r="E616" s="142"/>
      <c r="F616" s="142"/>
      <c r="G616" s="142"/>
      <c r="H616" s="142"/>
      <c r="I616" s="142"/>
      <c r="J616" s="142"/>
      <c r="K616" s="142"/>
      <c r="L616" s="142"/>
      <c r="M616" s="142"/>
      <c r="N616" s="142"/>
      <c r="O616" s="142"/>
      <c r="P616" s="24"/>
    </row>
    <row r="617" spans="1:16" s="35" customFormat="1" ht="15.75" x14ac:dyDescent="0.25">
      <c r="A617" s="33"/>
      <c r="B617" s="26"/>
      <c r="C617" s="142" t="s">
        <v>374</v>
      </c>
      <c r="D617" s="142"/>
      <c r="E617" s="142"/>
      <c r="F617" s="142"/>
      <c r="G617" s="142"/>
      <c r="H617" s="142"/>
      <c r="I617" s="142"/>
      <c r="J617" s="142"/>
      <c r="K617" s="142"/>
      <c r="L617" s="142"/>
      <c r="M617" s="142"/>
      <c r="N617" s="142"/>
      <c r="O617" s="142"/>
      <c r="P617" s="24"/>
    </row>
    <row r="618" spans="1:16" s="35" customFormat="1" ht="15.75" x14ac:dyDescent="0.25">
      <c r="A618" s="33"/>
      <c r="B618" s="26"/>
      <c r="C618" s="142" t="s">
        <v>411</v>
      </c>
      <c r="D618" s="142"/>
      <c r="E618" s="142"/>
      <c r="F618" s="142"/>
      <c r="G618" s="142"/>
      <c r="H618" s="142"/>
      <c r="I618" s="142"/>
      <c r="J618" s="142"/>
      <c r="K618" s="142"/>
      <c r="L618" s="142"/>
      <c r="M618" s="142"/>
      <c r="N618" s="142"/>
      <c r="O618" s="142"/>
      <c r="P618" s="24"/>
    </row>
    <row r="619" spans="1:16" s="35" customFormat="1" ht="15" x14ac:dyDescent="0.25">
      <c r="A619" s="76"/>
      <c r="B619" s="31"/>
      <c r="C619" s="120" t="s">
        <v>401</v>
      </c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24"/>
    </row>
    <row r="620" spans="1:16" s="35" customFormat="1" ht="15" x14ac:dyDescent="0.25">
      <c r="A620" s="76"/>
      <c r="B620" s="31"/>
      <c r="C620" s="142" t="s">
        <v>402</v>
      </c>
      <c r="D620" s="142"/>
      <c r="E620" s="142"/>
      <c r="F620" s="142"/>
      <c r="G620" s="142"/>
      <c r="H620" s="142"/>
      <c r="I620" s="142"/>
      <c r="J620" s="142"/>
      <c r="K620" s="142"/>
      <c r="L620" s="142"/>
      <c r="M620" s="142"/>
      <c r="N620" s="142"/>
      <c r="O620" s="142"/>
      <c r="P620" s="24"/>
    </row>
    <row r="621" spans="1:16" s="35" customFormat="1" ht="15" x14ac:dyDescent="0.25">
      <c r="A621" s="76"/>
      <c r="B621" s="31"/>
      <c r="C621" s="142" t="s">
        <v>403</v>
      </c>
      <c r="D621" s="142"/>
      <c r="E621" s="142"/>
      <c r="F621" s="142"/>
      <c r="G621" s="142"/>
      <c r="H621" s="142"/>
      <c r="I621" s="142"/>
      <c r="J621" s="142"/>
      <c r="K621" s="142"/>
      <c r="L621" s="142"/>
      <c r="M621" s="142"/>
      <c r="N621" s="142"/>
      <c r="O621" s="142"/>
      <c r="P621" s="24"/>
    </row>
    <row r="622" spans="1:16" s="35" customFormat="1" ht="15.75" x14ac:dyDescent="0.25">
      <c r="A622" s="33"/>
      <c r="B622" s="26"/>
      <c r="C622" s="27"/>
      <c r="D622" s="27"/>
      <c r="E622" s="28"/>
      <c r="F622" s="28"/>
      <c r="G622" s="28"/>
      <c r="H622" s="29"/>
      <c r="I622" s="29"/>
      <c r="J622" s="29"/>
      <c r="K622" s="27"/>
      <c r="L622" s="29"/>
      <c r="M622" s="120"/>
      <c r="N622" s="120"/>
      <c r="O622" s="120"/>
      <c r="P622" s="24"/>
    </row>
    <row r="623" spans="1:16" s="35" customFormat="1" ht="15" x14ac:dyDescent="0.25">
      <c r="A623" s="76"/>
      <c r="B623" s="79"/>
      <c r="C623" s="142" t="s">
        <v>436</v>
      </c>
      <c r="D623" s="14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24"/>
    </row>
    <row r="624" spans="1:16" s="35" customFormat="1" ht="15.75" x14ac:dyDescent="0.25">
      <c r="A624" s="33"/>
      <c r="B624" s="26"/>
      <c r="C624" s="27"/>
      <c r="D624" s="27"/>
      <c r="E624" s="28"/>
      <c r="F624" s="28"/>
      <c r="G624" s="28"/>
      <c r="H624" s="29"/>
      <c r="I624" s="29"/>
      <c r="J624" s="29"/>
      <c r="K624" s="27"/>
      <c r="L624" s="29"/>
      <c r="M624" s="120"/>
      <c r="N624" s="120"/>
      <c r="O624" s="120"/>
      <c r="P624" s="24"/>
    </row>
    <row r="625" spans="1:16" s="35" customFormat="1" ht="15" x14ac:dyDescent="0.25">
      <c r="A625" s="76"/>
      <c r="B625" s="79"/>
      <c r="C625" s="142" t="s">
        <v>437</v>
      </c>
      <c r="D625" s="14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24"/>
    </row>
    <row r="626" spans="1:16" s="35" customFormat="1" ht="15.75" x14ac:dyDescent="0.25">
      <c r="A626" s="33"/>
      <c r="B626" s="26"/>
      <c r="C626" s="158" t="s">
        <v>433</v>
      </c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24"/>
    </row>
    <row r="627" spans="1:16" s="35" customFormat="1" ht="15.75" x14ac:dyDescent="0.25">
      <c r="A627" s="33"/>
      <c r="B627" s="26"/>
      <c r="C627" s="142" t="s">
        <v>438</v>
      </c>
      <c r="D627" s="142"/>
      <c r="E627" s="142"/>
      <c r="F627" s="142"/>
      <c r="G627" s="142"/>
      <c r="H627" s="142"/>
      <c r="I627" s="142"/>
      <c r="J627" s="142"/>
      <c r="K627" s="142"/>
      <c r="L627" s="142"/>
      <c r="M627" s="142"/>
      <c r="N627" s="142"/>
      <c r="O627" s="142"/>
      <c r="P627" s="24"/>
    </row>
    <row r="628" spans="1:16" s="35" customFormat="1" ht="15.75" x14ac:dyDescent="0.25">
      <c r="A628" s="33"/>
      <c r="B628" s="26"/>
      <c r="C628" s="142" t="s">
        <v>439</v>
      </c>
      <c r="D628" s="142"/>
      <c r="E628" s="142"/>
      <c r="F628" s="142"/>
      <c r="G628" s="142"/>
      <c r="H628" s="142"/>
      <c r="I628" s="142"/>
      <c r="J628" s="142"/>
      <c r="K628" s="142"/>
      <c r="L628" s="142"/>
      <c r="M628" s="142"/>
      <c r="N628" s="142"/>
      <c r="O628" s="142"/>
      <c r="P628" s="24"/>
    </row>
    <row r="629" spans="1:16" s="35" customFormat="1" ht="15.75" customHeight="1" x14ac:dyDescent="0.25">
      <c r="A629" s="33"/>
      <c r="B629" s="26"/>
      <c r="C629" s="142" t="s">
        <v>108</v>
      </c>
      <c r="D629" s="142"/>
      <c r="E629" s="142"/>
      <c r="F629" s="142"/>
      <c r="G629" s="142"/>
      <c r="H629" s="142"/>
      <c r="I629" s="142"/>
      <c r="J629" s="142"/>
      <c r="K629" s="142"/>
      <c r="L629" s="142"/>
      <c r="M629" s="142"/>
      <c r="N629" s="142"/>
      <c r="O629" s="142"/>
      <c r="P629" s="24"/>
    </row>
    <row r="630" spans="1:16" s="35" customFormat="1" ht="15.75" x14ac:dyDescent="0.25">
      <c r="A630" s="33"/>
      <c r="B630" s="26"/>
      <c r="C630" s="142" t="s">
        <v>440</v>
      </c>
      <c r="D630" s="142"/>
      <c r="E630" s="142"/>
      <c r="F630" s="142"/>
      <c r="G630" s="142"/>
      <c r="H630" s="142"/>
      <c r="I630" s="142"/>
      <c r="J630" s="142"/>
      <c r="K630" s="142"/>
      <c r="L630" s="142"/>
      <c r="M630" s="142"/>
      <c r="N630" s="142"/>
      <c r="O630" s="142"/>
      <c r="P630" s="24"/>
    </row>
    <row r="631" spans="1:16" s="35" customFormat="1" ht="15.75" x14ac:dyDescent="0.25">
      <c r="A631" s="33"/>
      <c r="B631" s="26"/>
      <c r="C631" s="142" t="s">
        <v>441</v>
      </c>
      <c r="D631" s="142"/>
      <c r="E631" s="142"/>
      <c r="F631" s="142"/>
      <c r="G631" s="142"/>
      <c r="H631" s="142"/>
      <c r="I631" s="142"/>
      <c r="J631" s="142"/>
      <c r="K631" s="142"/>
      <c r="L631" s="142"/>
      <c r="M631" s="142"/>
      <c r="N631" s="142"/>
      <c r="O631" s="142"/>
      <c r="P631" s="24"/>
    </row>
    <row r="632" spans="1:16" s="35" customFormat="1" ht="15.75" x14ac:dyDescent="0.25">
      <c r="A632" s="33"/>
      <c r="B632" s="26"/>
      <c r="C632" s="142" t="s">
        <v>442</v>
      </c>
      <c r="D632" s="142"/>
      <c r="E632" s="142"/>
      <c r="F632" s="142"/>
      <c r="G632" s="142"/>
      <c r="H632" s="142"/>
      <c r="I632" s="142"/>
      <c r="J632" s="142"/>
      <c r="K632" s="142"/>
      <c r="L632" s="142"/>
      <c r="M632" s="142"/>
      <c r="N632" s="142"/>
      <c r="O632" s="142"/>
      <c r="P632" s="24"/>
    </row>
    <row r="633" spans="1:16" s="35" customFormat="1" ht="15.75" x14ac:dyDescent="0.25">
      <c r="A633" s="33"/>
      <c r="B633" s="26"/>
      <c r="C633" s="142" t="s">
        <v>443</v>
      </c>
      <c r="D633" s="142"/>
      <c r="E633" s="142"/>
      <c r="F633" s="142"/>
      <c r="G633" s="142"/>
      <c r="H633" s="142"/>
      <c r="I633" s="142"/>
      <c r="J633" s="142"/>
      <c r="K633" s="142"/>
      <c r="L633" s="142"/>
      <c r="M633" s="142"/>
      <c r="N633" s="142"/>
      <c r="O633" s="142"/>
      <c r="P633" s="24"/>
    </row>
    <row r="634" spans="1:16" s="35" customFormat="1" ht="15" x14ac:dyDescent="0.25">
      <c r="A634" s="76"/>
      <c r="B634" s="31"/>
      <c r="C634" s="142" t="s">
        <v>444</v>
      </c>
      <c r="D634" s="142"/>
      <c r="E634" s="142"/>
      <c r="F634" s="142"/>
      <c r="G634" s="142"/>
      <c r="H634" s="142"/>
      <c r="I634" s="142"/>
      <c r="J634" s="142"/>
      <c r="K634" s="142"/>
      <c r="L634" s="142"/>
      <c r="M634" s="142"/>
      <c r="N634" s="142"/>
      <c r="O634" s="142"/>
      <c r="P634" s="24"/>
    </row>
    <row r="635" spans="1:16" s="35" customFormat="1" ht="15" x14ac:dyDescent="0.25">
      <c r="A635" s="76"/>
      <c r="B635" s="31"/>
      <c r="C635" s="142" t="s">
        <v>445</v>
      </c>
      <c r="D635" s="142"/>
      <c r="E635" s="142"/>
      <c r="F635" s="142"/>
      <c r="G635" s="142"/>
      <c r="H635" s="142"/>
      <c r="I635" s="142"/>
      <c r="J635" s="142"/>
      <c r="K635" s="142"/>
      <c r="L635" s="142"/>
      <c r="M635" s="142"/>
      <c r="N635" s="142"/>
      <c r="O635" s="142"/>
      <c r="P635" s="24"/>
    </row>
    <row r="636" spans="1:16" s="35" customFormat="1" ht="15" x14ac:dyDescent="0.25">
      <c r="A636" s="76"/>
      <c r="B636" s="31"/>
      <c r="C636" s="142" t="s">
        <v>446</v>
      </c>
      <c r="D636" s="142"/>
      <c r="E636" s="142"/>
      <c r="F636" s="142"/>
      <c r="G636" s="142"/>
      <c r="H636" s="142"/>
      <c r="I636" s="142"/>
      <c r="J636" s="142"/>
      <c r="K636" s="142"/>
      <c r="L636" s="142"/>
      <c r="M636" s="142"/>
      <c r="N636" s="142"/>
      <c r="O636" s="142"/>
      <c r="P636" s="24"/>
    </row>
    <row r="637" spans="1:16" s="35" customFormat="1" ht="15.75" x14ac:dyDescent="0.25">
      <c r="A637" s="33"/>
      <c r="B637" s="26"/>
      <c r="C637" s="158" t="s">
        <v>401</v>
      </c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24"/>
    </row>
    <row r="638" spans="1:16" s="35" customFormat="1" ht="15.75" x14ac:dyDescent="0.25">
      <c r="A638" s="33"/>
      <c r="B638" s="26"/>
      <c r="C638" s="142" t="s">
        <v>434</v>
      </c>
      <c r="D638" s="142"/>
      <c r="E638" s="142"/>
      <c r="F638" s="142"/>
      <c r="G638" s="142"/>
      <c r="H638" s="142"/>
      <c r="I638" s="142"/>
      <c r="J638" s="142"/>
      <c r="K638" s="142"/>
      <c r="L638" s="142"/>
      <c r="M638" s="142"/>
      <c r="N638" s="142"/>
      <c r="O638" s="142"/>
      <c r="P638" s="24"/>
    </row>
    <row r="639" spans="1:16" s="35" customFormat="1" ht="15.75" x14ac:dyDescent="0.25">
      <c r="A639" s="33"/>
      <c r="B639" s="26"/>
      <c r="C639" s="142" t="s">
        <v>435</v>
      </c>
      <c r="D639" s="142"/>
      <c r="E639" s="142"/>
      <c r="F639" s="142"/>
      <c r="G639" s="142"/>
      <c r="H639" s="142"/>
      <c r="I639" s="142"/>
      <c r="J639" s="142"/>
      <c r="K639" s="142"/>
      <c r="L639" s="142"/>
      <c r="M639" s="142"/>
      <c r="N639" s="142"/>
      <c r="O639" s="142"/>
      <c r="P639" s="24"/>
    </row>
    <row r="640" spans="1:16" s="35" customFormat="1" ht="15" x14ac:dyDescent="0.25">
      <c r="A640" s="76"/>
      <c r="B640" s="31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24"/>
    </row>
    <row r="641" spans="1:16" s="35" customFormat="1" ht="15" x14ac:dyDescent="0.25">
      <c r="A641" s="73"/>
      <c r="B641" s="74"/>
      <c r="C641" s="143" t="s">
        <v>404</v>
      </c>
      <c r="D641" s="143"/>
      <c r="E641" s="143"/>
      <c r="F641" s="143"/>
      <c r="G641" s="143"/>
      <c r="H641" s="143"/>
      <c r="I641" s="143"/>
      <c r="J641" s="143"/>
      <c r="K641" s="143"/>
      <c r="L641" s="143"/>
      <c r="M641" s="143"/>
      <c r="N641" s="143"/>
      <c r="O641" s="143"/>
      <c r="P641" s="75">
        <f>P643+P651+P652+P653+P654</f>
        <v>13088669.505150182</v>
      </c>
    </row>
    <row r="642" spans="1:16" s="35" customFormat="1" ht="15" x14ac:dyDescent="0.25">
      <c r="A642" s="76"/>
      <c r="B642" s="31"/>
      <c r="C642" s="158" t="s">
        <v>2</v>
      </c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83"/>
    </row>
    <row r="643" spans="1:16" s="35" customFormat="1" ht="15" x14ac:dyDescent="0.25">
      <c r="A643" s="76"/>
      <c r="B643" s="31"/>
      <c r="C643" s="142" t="s">
        <v>405</v>
      </c>
      <c r="D643" s="142"/>
      <c r="E643" s="142"/>
      <c r="F643" s="142"/>
      <c r="G643" s="142"/>
      <c r="H643" s="142"/>
      <c r="I643" s="142"/>
      <c r="J643" s="142"/>
      <c r="K643" s="142"/>
      <c r="L643" s="142"/>
      <c r="M643" s="142"/>
      <c r="N643" s="142"/>
      <c r="O643" s="142"/>
      <c r="P643" s="24">
        <f>P645+P646+P647+P648+P649</f>
        <v>11283898.53972514</v>
      </c>
    </row>
    <row r="644" spans="1:16" s="35" customFormat="1" ht="15" x14ac:dyDescent="0.25">
      <c r="A644" s="76"/>
      <c r="B644" s="31"/>
      <c r="C644" s="142" t="s">
        <v>108</v>
      </c>
      <c r="D644" s="142"/>
      <c r="E644" s="142"/>
      <c r="F644" s="142"/>
      <c r="G644" s="142"/>
      <c r="H644" s="142"/>
      <c r="I644" s="142"/>
      <c r="J644" s="142"/>
      <c r="K644" s="142"/>
      <c r="L644" s="142"/>
      <c r="M644" s="142"/>
      <c r="N644" s="142"/>
      <c r="O644" s="142"/>
      <c r="P644" s="83"/>
    </row>
    <row r="645" spans="1:16" s="35" customFormat="1" ht="15" x14ac:dyDescent="0.25">
      <c r="A645" s="76"/>
      <c r="B645" s="31"/>
      <c r="C645" s="142" t="s">
        <v>372</v>
      </c>
      <c r="D645" s="142"/>
      <c r="E645" s="142"/>
      <c r="F645" s="142"/>
      <c r="G645" s="142"/>
      <c r="H645" s="142"/>
      <c r="I645" s="142"/>
      <c r="J645" s="142"/>
      <c r="K645" s="142"/>
      <c r="L645" s="142"/>
      <c r="M645" s="142"/>
      <c r="N645" s="142"/>
      <c r="O645" s="142"/>
      <c r="P645" s="24">
        <f>P602+P614+P632</f>
        <v>747372.962283</v>
      </c>
    </row>
    <row r="646" spans="1:16" s="35" customFormat="1" ht="15" x14ac:dyDescent="0.25">
      <c r="A646" s="76"/>
      <c r="B646" s="31"/>
      <c r="C646" s="142" t="s">
        <v>262</v>
      </c>
      <c r="D646" s="142"/>
      <c r="E646" s="142"/>
      <c r="F646" s="142"/>
      <c r="G646" s="142"/>
      <c r="H646" s="142"/>
      <c r="I646" s="142"/>
      <c r="J646" s="142"/>
      <c r="K646" s="142"/>
      <c r="L646" s="142"/>
      <c r="M646" s="142"/>
      <c r="N646" s="142"/>
      <c r="O646" s="142"/>
      <c r="P646" s="24">
        <f>P603+P615+P633</f>
        <v>721909.97120869812</v>
      </c>
    </row>
    <row r="647" spans="1:16" s="35" customFormat="1" ht="15" x14ac:dyDescent="0.25">
      <c r="A647" s="76"/>
      <c r="B647" s="31"/>
      <c r="C647" s="142" t="s">
        <v>373</v>
      </c>
      <c r="D647" s="142"/>
      <c r="E647" s="142"/>
      <c r="F647" s="142"/>
      <c r="G647" s="142"/>
      <c r="H647" s="142"/>
      <c r="I647" s="142"/>
      <c r="J647" s="142"/>
      <c r="K647" s="142"/>
      <c r="L647" s="142"/>
      <c r="M647" s="142"/>
      <c r="N647" s="142"/>
      <c r="O647" s="142"/>
      <c r="P647" s="24">
        <f>P604+P616+P634</f>
        <v>197333.08388141994</v>
      </c>
    </row>
    <row r="648" spans="1:16" s="35" customFormat="1" ht="15" x14ac:dyDescent="0.25">
      <c r="A648" s="76"/>
      <c r="B648" s="31"/>
      <c r="C648" s="142" t="s">
        <v>374</v>
      </c>
      <c r="D648" s="142"/>
      <c r="E648" s="142"/>
      <c r="F648" s="142"/>
      <c r="G648" s="142"/>
      <c r="H648" s="142"/>
      <c r="I648" s="142"/>
      <c r="J648" s="142"/>
      <c r="K648" s="142"/>
      <c r="L648" s="142"/>
      <c r="M648" s="142"/>
      <c r="N648" s="142"/>
      <c r="O648" s="142"/>
      <c r="P648" s="24">
        <f>P605+P617+P635</f>
        <v>9617282.5223520212</v>
      </c>
    </row>
    <row r="649" spans="1:16" s="35" customFormat="1" ht="15" x14ac:dyDescent="0.25">
      <c r="A649" s="76"/>
      <c r="B649" s="31"/>
      <c r="C649" s="142" t="s">
        <v>411</v>
      </c>
      <c r="D649" s="142"/>
      <c r="E649" s="142"/>
      <c r="F649" s="142"/>
      <c r="G649" s="142"/>
      <c r="H649" s="142"/>
      <c r="I649" s="142"/>
      <c r="J649" s="142"/>
      <c r="K649" s="142"/>
      <c r="L649" s="142"/>
      <c r="M649" s="142"/>
      <c r="N649" s="142"/>
      <c r="O649" s="142"/>
      <c r="P649" s="24"/>
    </row>
    <row r="650" spans="1:16" s="35" customFormat="1" ht="15" x14ac:dyDescent="0.25">
      <c r="A650" s="76"/>
      <c r="B650" s="31"/>
      <c r="C650" s="120" t="s">
        <v>406</v>
      </c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24">
        <f>P607+P619+P637</f>
        <v>944706.03321759996</v>
      </c>
    </row>
    <row r="651" spans="1:16" s="35" customFormat="1" ht="15" x14ac:dyDescent="0.25">
      <c r="A651" s="76"/>
      <c r="B651" s="31"/>
      <c r="C651" s="142" t="s">
        <v>402</v>
      </c>
      <c r="D651" s="142"/>
      <c r="E651" s="142"/>
      <c r="F651" s="142"/>
      <c r="G651" s="142"/>
      <c r="H651" s="142"/>
      <c r="I651" s="142"/>
      <c r="J651" s="142"/>
      <c r="K651" s="142"/>
      <c r="L651" s="142"/>
      <c r="M651" s="142"/>
      <c r="N651" s="142"/>
      <c r="O651" s="142"/>
      <c r="P651" s="24">
        <f>P608+P620+P638</f>
        <v>1119182.4690149396</v>
      </c>
    </row>
    <row r="652" spans="1:16" s="35" customFormat="1" ht="15" x14ac:dyDescent="0.25">
      <c r="A652" s="76"/>
      <c r="B652" s="31"/>
      <c r="C652" s="142" t="s">
        <v>403</v>
      </c>
      <c r="D652" s="142"/>
      <c r="E652" s="142"/>
      <c r="F652" s="142"/>
      <c r="G652" s="142"/>
      <c r="H652" s="142"/>
      <c r="I652" s="142"/>
      <c r="J652" s="142"/>
      <c r="K652" s="142"/>
      <c r="L652" s="142"/>
      <c r="M652" s="142"/>
      <c r="N652" s="142"/>
      <c r="O652" s="142"/>
      <c r="P652" s="24">
        <f>P609+P621+P639</f>
        <v>685588.49641010293</v>
      </c>
    </row>
    <row r="653" spans="1:16" s="35" customFormat="1" ht="15" x14ac:dyDescent="0.25">
      <c r="A653" s="76"/>
      <c r="B653" s="31"/>
      <c r="C653" s="142" t="s">
        <v>447</v>
      </c>
      <c r="D653" s="142"/>
      <c r="E653" s="142"/>
      <c r="F653" s="142"/>
      <c r="G653" s="142"/>
      <c r="H653" s="142"/>
      <c r="I653" s="142"/>
      <c r="J653" s="142"/>
      <c r="K653" s="142"/>
      <c r="L653" s="142"/>
      <c r="M653" s="142"/>
      <c r="N653" s="142"/>
      <c r="O653" s="142"/>
      <c r="P653" s="24"/>
    </row>
    <row r="654" spans="1:16" s="35" customFormat="1" ht="15" x14ac:dyDescent="0.25">
      <c r="A654" s="76"/>
      <c r="B654" s="31"/>
      <c r="C654" s="142" t="s">
        <v>448</v>
      </c>
      <c r="D654" s="142"/>
      <c r="E654" s="142"/>
      <c r="F654" s="142"/>
      <c r="G654" s="142"/>
      <c r="H654" s="142"/>
      <c r="I654" s="142"/>
      <c r="J654" s="142"/>
      <c r="K654" s="142"/>
      <c r="L654" s="142"/>
      <c r="M654" s="142"/>
      <c r="N654" s="142"/>
      <c r="O654" s="142"/>
      <c r="P654" s="24"/>
    </row>
    <row r="655" spans="1:16" s="35" customFormat="1" ht="15" x14ac:dyDescent="0.25">
      <c r="A655" s="76"/>
      <c r="B655" s="31"/>
      <c r="C655" s="142" t="s">
        <v>378</v>
      </c>
      <c r="D655" s="142"/>
      <c r="E655" s="142"/>
      <c r="F655" s="142"/>
      <c r="G655" s="142"/>
      <c r="H655" s="142"/>
      <c r="I655" s="142"/>
      <c r="J655" s="142"/>
      <c r="K655" s="142"/>
      <c r="L655" s="142"/>
      <c r="M655" s="142"/>
      <c r="N655" s="142"/>
      <c r="O655" s="142"/>
      <c r="P655" s="83"/>
    </row>
    <row r="656" spans="1:16" s="35" customFormat="1" ht="15" x14ac:dyDescent="0.25">
      <c r="A656" s="76"/>
      <c r="B656" s="31"/>
      <c r="C656" s="142" t="s">
        <v>293</v>
      </c>
      <c r="D656" s="142"/>
      <c r="E656" s="142"/>
      <c r="F656" s="142"/>
      <c r="G656" s="142"/>
      <c r="H656" s="142"/>
      <c r="I656" s="142"/>
      <c r="J656" s="142"/>
      <c r="K656" s="142"/>
      <c r="L656" s="142"/>
      <c r="M656" s="142"/>
      <c r="N656" s="142"/>
      <c r="O656" s="142"/>
      <c r="P656" s="24">
        <f>P137+P269+P305+P356+P412+P465+P592</f>
        <v>2993735.3124000002</v>
      </c>
    </row>
    <row r="657" spans="1:16" s="35" customFormat="1" ht="15" x14ac:dyDescent="0.25">
      <c r="A657" s="76"/>
      <c r="B657" s="31"/>
      <c r="C657" s="142" t="s">
        <v>449</v>
      </c>
      <c r="D657" s="142"/>
      <c r="E657" s="142"/>
      <c r="F657" s="142"/>
      <c r="G657" s="142"/>
      <c r="H657" s="142"/>
      <c r="I657" s="142"/>
      <c r="J657" s="142"/>
      <c r="K657" s="142"/>
      <c r="L657" s="142"/>
      <c r="M657" s="142"/>
      <c r="N657" s="142"/>
      <c r="O657" s="142"/>
      <c r="P657" s="24"/>
    </row>
    <row r="658" spans="1:16" s="35" customFormat="1" ht="15" customHeight="1" x14ac:dyDescent="0.25">
      <c r="A658" s="76"/>
      <c r="B658" s="31"/>
      <c r="C658" s="142" t="s">
        <v>407</v>
      </c>
      <c r="D658" s="142"/>
      <c r="E658" s="142"/>
      <c r="F658" s="121"/>
      <c r="G658" s="121"/>
      <c r="H658" s="121"/>
      <c r="I658" s="121"/>
      <c r="J658" s="121"/>
      <c r="K658" s="115">
        <f>K139+K271+K307+K358+K414+K467+K594</f>
        <v>2997.2047900000002</v>
      </c>
      <c r="L658" s="121"/>
      <c r="M658" s="121"/>
      <c r="N658" s="121"/>
      <c r="O658" s="121"/>
      <c r="P658" s="110"/>
    </row>
    <row r="659" spans="1:16" s="35" customFormat="1" ht="15" customHeight="1" x14ac:dyDescent="0.25">
      <c r="A659" s="76"/>
      <c r="B659" s="31"/>
      <c r="C659" s="142" t="s">
        <v>408</v>
      </c>
      <c r="D659" s="142"/>
      <c r="E659" s="142"/>
      <c r="F659" s="121"/>
      <c r="G659" s="121"/>
      <c r="H659" s="121"/>
      <c r="I659" s="121"/>
      <c r="J659" s="121"/>
      <c r="K659" s="116">
        <f>K140+K272+K308+K359+K415+K468+K595</f>
        <v>596.240589</v>
      </c>
      <c r="L659" s="124"/>
      <c r="M659" s="121"/>
      <c r="N659" s="121"/>
      <c r="O659" s="121"/>
      <c r="P659" s="112"/>
    </row>
    <row r="660" spans="1:16" s="35" customFormat="1" ht="10.5" hidden="1" customHeight="1" x14ac:dyDescent="0.25">
      <c r="A660" s="32"/>
      <c r="B660" s="72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88"/>
      <c r="O660" s="89"/>
      <c r="P660" s="90"/>
    </row>
    <row r="661" spans="1:16" s="35" customFormat="1" ht="26.25" customHeight="1" x14ac:dyDescent="0.25">
      <c r="A661" s="91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</row>
    <row r="662" spans="1:16" ht="15" x14ac:dyDescent="0.25">
      <c r="A662" s="32"/>
      <c r="B662" s="19" t="s">
        <v>366</v>
      </c>
      <c r="C662" s="155"/>
      <c r="D662" s="155"/>
      <c r="E662" s="155"/>
      <c r="F662" s="155"/>
      <c r="G662" s="155"/>
      <c r="H662" s="155"/>
      <c r="I662" s="156"/>
      <c r="J662" s="156"/>
      <c r="K662" s="156"/>
      <c r="L662" s="156"/>
      <c r="M662" s="156"/>
      <c r="N662" s="156"/>
      <c r="O662" s="35"/>
      <c r="P662" s="35"/>
    </row>
    <row r="663" spans="1:16" s="20" customFormat="1" ht="16.5" customHeight="1" x14ac:dyDescent="0.25">
      <c r="A663" s="34"/>
      <c r="B663" s="19"/>
      <c r="C663" s="157" t="s">
        <v>367</v>
      </c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</row>
    <row r="664" spans="1:16" ht="15" x14ac:dyDescent="0.25">
      <c r="A664" s="32"/>
      <c r="B664" s="19" t="s">
        <v>368</v>
      </c>
      <c r="C664" s="155"/>
      <c r="D664" s="155"/>
      <c r="E664" s="155"/>
      <c r="F664" s="155"/>
      <c r="G664" s="155"/>
      <c r="H664" s="155"/>
      <c r="I664" s="156"/>
      <c r="J664" s="156"/>
      <c r="K664" s="156"/>
      <c r="L664" s="156"/>
      <c r="M664" s="156"/>
      <c r="N664" s="156"/>
      <c r="O664" s="35"/>
      <c r="P664" s="35"/>
    </row>
    <row r="665" spans="1:16" s="20" customFormat="1" ht="16.5" customHeight="1" x14ac:dyDescent="0.25">
      <c r="A665" s="34"/>
      <c r="C665" s="157" t="s">
        <v>367</v>
      </c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</row>
    <row r="666" spans="1:16" s="35" customFormat="1" ht="12" customHeight="1" x14ac:dyDescent="0.25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s="35" customFormat="1" ht="15" x14ac:dyDescent="0.25">
      <c r="A667" s="32"/>
    </row>
    <row r="668" spans="1:16" s="35" customFormat="1" ht="15" x14ac:dyDescent="0.25">
      <c r="A668" s="32"/>
    </row>
    <row r="669" spans="1:16" s="35" customFormat="1" ht="15" x14ac:dyDescent="0.25">
      <c r="A669" s="32"/>
    </row>
    <row r="670" spans="1:16" s="35" customFormat="1" ht="15" x14ac:dyDescent="0.25">
      <c r="A670" s="32"/>
    </row>
    <row r="671" spans="1:16" s="35" customFormat="1" ht="15" x14ac:dyDescent="0.25">
      <c r="A671" s="32"/>
    </row>
    <row r="672" spans="1:16" s="35" customFormat="1" ht="15" x14ac:dyDescent="0.25">
      <c r="A672" s="32"/>
    </row>
    <row r="673" spans="1:1" s="35" customFormat="1" ht="15" x14ac:dyDescent="0.25">
      <c r="A673" s="32"/>
    </row>
    <row r="674" spans="1:1" s="35" customFormat="1" ht="15" x14ac:dyDescent="0.25">
      <c r="A674" s="32"/>
    </row>
    <row r="675" spans="1:1" s="35" customFormat="1" ht="15" x14ac:dyDescent="0.25">
      <c r="A675" s="32"/>
    </row>
    <row r="676" spans="1:1" s="35" customFormat="1" ht="15" x14ac:dyDescent="0.25">
      <c r="A676" s="32"/>
    </row>
    <row r="677" spans="1:1" s="35" customFormat="1" ht="15" x14ac:dyDescent="0.25">
      <c r="A677" s="32"/>
    </row>
    <row r="678" spans="1:1" s="35" customFormat="1" ht="15" x14ac:dyDescent="0.25">
      <c r="A678" s="32"/>
    </row>
    <row r="679" spans="1:1" s="35" customFormat="1" ht="15" x14ac:dyDescent="0.25">
      <c r="A679" s="32"/>
    </row>
    <row r="680" spans="1:1" s="35" customFormat="1" ht="15" x14ac:dyDescent="0.25">
      <c r="A680" s="32"/>
    </row>
    <row r="681" spans="1:1" s="35" customFormat="1" ht="15" x14ac:dyDescent="0.25">
      <c r="A681" s="32"/>
    </row>
    <row r="682" spans="1:1" s="35" customFormat="1" ht="15" x14ac:dyDescent="0.25">
      <c r="A682" s="32"/>
    </row>
    <row r="683" spans="1:1" s="35" customFormat="1" ht="15" x14ac:dyDescent="0.25">
      <c r="A683" s="32"/>
    </row>
    <row r="684" spans="1:1" s="35" customFormat="1" ht="15" x14ac:dyDescent="0.25">
      <c r="A684" s="32"/>
    </row>
    <row r="685" spans="1:1" s="35" customFormat="1" ht="15" x14ac:dyDescent="0.25">
      <c r="A685" s="32"/>
    </row>
    <row r="686" spans="1:1" s="35" customFormat="1" ht="15" x14ac:dyDescent="0.25">
      <c r="A686" s="32"/>
    </row>
    <row r="687" spans="1:1" s="35" customFormat="1" ht="15" x14ac:dyDescent="0.25">
      <c r="A687" s="32"/>
    </row>
    <row r="688" spans="1:1" s="35" customFormat="1" ht="15" x14ac:dyDescent="0.25">
      <c r="A688" s="32"/>
    </row>
    <row r="689" spans="1:1" s="35" customFormat="1" ht="15" x14ac:dyDescent="0.25">
      <c r="A689" s="32"/>
    </row>
    <row r="690" spans="1:1" s="35" customFormat="1" ht="15" x14ac:dyDescent="0.25">
      <c r="A690" s="32"/>
    </row>
    <row r="691" spans="1:1" s="35" customFormat="1" ht="15" x14ac:dyDescent="0.25">
      <c r="A691" s="32"/>
    </row>
    <row r="692" spans="1:1" s="35" customFormat="1" ht="15" x14ac:dyDescent="0.25">
      <c r="A692" s="32"/>
    </row>
    <row r="693" spans="1:1" s="35" customFormat="1" ht="15" x14ac:dyDescent="0.25">
      <c r="A693" s="32"/>
    </row>
    <row r="694" spans="1:1" s="35" customFormat="1" ht="15" x14ac:dyDescent="0.25">
      <c r="A694" s="32"/>
    </row>
    <row r="695" spans="1:1" s="35" customFormat="1" ht="15" x14ac:dyDescent="0.25">
      <c r="A695" s="32"/>
    </row>
    <row r="696" spans="1:1" s="35" customFormat="1" ht="15" x14ac:dyDescent="0.25">
      <c r="A696" s="32"/>
    </row>
    <row r="697" spans="1:1" s="35" customFormat="1" ht="15" x14ac:dyDescent="0.25">
      <c r="A697" s="32"/>
    </row>
    <row r="698" spans="1:1" s="35" customFormat="1" ht="15" x14ac:dyDescent="0.25">
      <c r="A698" s="32"/>
    </row>
    <row r="699" spans="1:1" s="35" customFormat="1" ht="15" x14ac:dyDescent="0.25">
      <c r="A699" s="32"/>
    </row>
    <row r="700" spans="1:1" s="35" customFormat="1" ht="15" x14ac:dyDescent="0.25">
      <c r="A700" s="32"/>
    </row>
    <row r="701" spans="1:1" s="35" customFormat="1" ht="15" x14ac:dyDescent="0.25">
      <c r="A701" s="32"/>
    </row>
  </sheetData>
  <autoFilter ref="A13:P659">
    <filterColumn colId="2" showButton="0"/>
    <filterColumn colId="3" showButton="0"/>
    <filterColumn colId="4" showButton="0"/>
    <filterColumn colId="5" showButton="0"/>
  </autoFilter>
  <mergeCells count="647">
    <mergeCell ref="C649:O649"/>
    <mergeCell ref="C629:O629"/>
    <mergeCell ref="C630:O630"/>
    <mergeCell ref="C631:O631"/>
    <mergeCell ref="C632:O632"/>
    <mergeCell ref="C633:O633"/>
    <mergeCell ref="C635:O635"/>
    <mergeCell ref="C643:O643"/>
    <mergeCell ref="C644:O644"/>
    <mergeCell ref="C645:O645"/>
    <mergeCell ref="C646:O646"/>
    <mergeCell ref="C647:O647"/>
    <mergeCell ref="C648:O648"/>
    <mergeCell ref="C594:E594"/>
    <mergeCell ref="C595:E595"/>
    <mergeCell ref="C606:O606"/>
    <mergeCell ref="C610:D610"/>
    <mergeCell ref="C611:O611"/>
    <mergeCell ref="C612:O612"/>
    <mergeCell ref="C414:E414"/>
    <mergeCell ref="C415:E415"/>
    <mergeCell ref="C467:E467"/>
    <mergeCell ref="C468:E468"/>
    <mergeCell ref="C457:O457"/>
    <mergeCell ref="C461:O461"/>
    <mergeCell ref="C462:O462"/>
    <mergeCell ref="C465:G465"/>
    <mergeCell ref="C466:G466"/>
    <mergeCell ref="C600:O600"/>
    <mergeCell ref="C601:O601"/>
    <mergeCell ref="C602:O602"/>
    <mergeCell ref="C603:O603"/>
    <mergeCell ref="C587:O587"/>
    <mergeCell ref="C590:O590"/>
    <mergeCell ref="C591:O591"/>
    <mergeCell ref="C597:O597"/>
    <mergeCell ref="C588:O588"/>
    <mergeCell ref="C598:D598"/>
    <mergeCell ref="C599:O599"/>
    <mergeCell ref="C357:G357"/>
    <mergeCell ref="C269:G269"/>
    <mergeCell ref="C270:G270"/>
    <mergeCell ref="C589:O589"/>
    <mergeCell ref="C592:G592"/>
    <mergeCell ref="C137:G137"/>
    <mergeCell ref="C138:G138"/>
    <mergeCell ref="C404:O404"/>
    <mergeCell ref="C154:G154"/>
    <mergeCell ref="C155:G155"/>
    <mergeCell ref="C156:G156"/>
    <mergeCell ref="C265:O265"/>
    <mergeCell ref="C266:O266"/>
    <mergeCell ref="C301:O301"/>
    <mergeCell ref="C302:O302"/>
    <mergeCell ref="C297:O297"/>
    <mergeCell ref="C348:O348"/>
    <mergeCell ref="C305:G305"/>
    <mergeCell ref="C306:G306"/>
    <mergeCell ref="C271:E271"/>
    <mergeCell ref="C272:E272"/>
    <mergeCell ref="C398:O398"/>
    <mergeCell ref="C604:O604"/>
    <mergeCell ref="C605:O605"/>
    <mergeCell ref="C608:O608"/>
    <mergeCell ref="C609:O609"/>
    <mergeCell ref="C641:O641"/>
    <mergeCell ref="C642:O642"/>
    <mergeCell ref="C613:O613"/>
    <mergeCell ref="C621:O621"/>
    <mergeCell ref="C623:D623"/>
    <mergeCell ref="C625:D625"/>
    <mergeCell ref="C626:O626"/>
    <mergeCell ref="C627:O627"/>
    <mergeCell ref="C628:O628"/>
    <mergeCell ref="C614:O614"/>
    <mergeCell ref="C615:O615"/>
    <mergeCell ref="C616:O616"/>
    <mergeCell ref="C617:O617"/>
    <mergeCell ref="C618:O618"/>
    <mergeCell ref="C620:O620"/>
    <mergeCell ref="C636:O636"/>
    <mergeCell ref="C637:O637"/>
    <mergeCell ref="C638:O638"/>
    <mergeCell ref="C639:O639"/>
    <mergeCell ref="C634:O634"/>
    <mergeCell ref="C664:H664"/>
    <mergeCell ref="I664:N664"/>
    <mergeCell ref="C665:N665"/>
    <mergeCell ref="C651:O651"/>
    <mergeCell ref="C652:O652"/>
    <mergeCell ref="C655:O655"/>
    <mergeCell ref="C656:O656"/>
    <mergeCell ref="C653:O653"/>
    <mergeCell ref="C654:O654"/>
    <mergeCell ref="C657:O657"/>
    <mergeCell ref="C658:E658"/>
    <mergeCell ref="C659:E659"/>
    <mergeCell ref="C662:H662"/>
    <mergeCell ref="I662:N662"/>
    <mergeCell ref="C663:N663"/>
    <mergeCell ref="C593:G593"/>
    <mergeCell ref="C580:O580"/>
    <mergeCell ref="C581:O581"/>
    <mergeCell ref="C582:O582"/>
    <mergeCell ref="C583:O583"/>
    <mergeCell ref="C585:O585"/>
    <mergeCell ref="C586:O586"/>
    <mergeCell ref="C584:O584"/>
    <mergeCell ref="C573:G573"/>
    <mergeCell ref="C574:G574"/>
    <mergeCell ref="C575:G575"/>
    <mergeCell ref="C577:O577"/>
    <mergeCell ref="C578:O578"/>
    <mergeCell ref="C579:O579"/>
    <mergeCell ref="C567:G567"/>
    <mergeCell ref="C568:G568"/>
    <mergeCell ref="C569:G569"/>
    <mergeCell ref="C570:G570"/>
    <mergeCell ref="C571:G571"/>
    <mergeCell ref="C572:G572"/>
    <mergeCell ref="C561:G561"/>
    <mergeCell ref="C562:G562"/>
    <mergeCell ref="C563:G563"/>
    <mergeCell ref="C564:G564"/>
    <mergeCell ref="C565:G565"/>
    <mergeCell ref="C566:G566"/>
    <mergeCell ref="C555:G555"/>
    <mergeCell ref="C556:G556"/>
    <mergeCell ref="C557:G557"/>
    <mergeCell ref="C558:G558"/>
    <mergeCell ref="C559:G559"/>
    <mergeCell ref="C560:G560"/>
    <mergeCell ref="C550:G550"/>
    <mergeCell ref="C551:G551"/>
    <mergeCell ref="C552:G552"/>
    <mergeCell ref="C553:G553"/>
    <mergeCell ref="C554:G554"/>
    <mergeCell ref="C545:G545"/>
    <mergeCell ref="C546:G546"/>
    <mergeCell ref="C547:G547"/>
    <mergeCell ref="C548:G548"/>
    <mergeCell ref="C549:G549"/>
    <mergeCell ref="C539:G539"/>
    <mergeCell ref="C540:G540"/>
    <mergeCell ref="C541:G541"/>
    <mergeCell ref="C542:G542"/>
    <mergeCell ref="C543:G543"/>
    <mergeCell ref="C544:G544"/>
    <mergeCell ref="C534:G534"/>
    <mergeCell ref="C535:G535"/>
    <mergeCell ref="C536:G536"/>
    <mergeCell ref="C537:G537"/>
    <mergeCell ref="C538:G538"/>
    <mergeCell ref="C528:G528"/>
    <mergeCell ref="C529:G529"/>
    <mergeCell ref="C530:G530"/>
    <mergeCell ref="C531:G531"/>
    <mergeCell ref="C532:G532"/>
    <mergeCell ref="C533:G533"/>
    <mergeCell ref="C523:G523"/>
    <mergeCell ref="C524:G524"/>
    <mergeCell ref="C525:G525"/>
    <mergeCell ref="C526:G526"/>
    <mergeCell ref="C527:G527"/>
    <mergeCell ref="C517:G517"/>
    <mergeCell ref="C518:G518"/>
    <mergeCell ref="C519:G519"/>
    <mergeCell ref="C520:G520"/>
    <mergeCell ref="C521:G521"/>
    <mergeCell ref="C522:G522"/>
    <mergeCell ref="C511:G511"/>
    <mergeCell ref="C512:G512"/>
    <mergeCell ref="C513:G513"/>
    <mergeCell ref="C514:G514"/>
    <mergeCell ref="C515:G515"/>
    <mergeCell ref="C516:G516"/>
    <mergeCell ref="C506:G506"/>
    <mergeCell ref="C507:G507"/>
    <mergeCell ref="C508:G508"/>
    <mergeCell ref="C509:G509"/>
    <mergeCell ref="C510:G510"/>
    <mergeCell ref="C500:G500"/>
    <mergeCell ref="C501:G501"/>
    <mergeCell ref="C502:G502"/>
    <mergeCell ref="C503:G503"/>
    <mergeCell ref="C504:G504"/>
    <mergeCell ref="C505:G505"/>
    <mergeCell ref="C494:G494"/>
    <mergeCell ref="C495:G495"/>
    <mergeCell ref="C496:G496"/>
    <mergeCell ref="C497:G497"/>
    <mergeCell ref="C498:G498"/>
    <mergeCell ref="C499:G499"/>
    <mergeCell ref="C488:G488"/>
    <mergeCell ref="C489:G489"/>
    <mergeCell ref="C490:G490"/>
    <mergeCell ref="C491:G491"/>
    <mergeCell ref="C492:G492"/>
    <mergeCell ref="C493:G493"/>
    <mergeCell ref="C485:G485"/>
    <mergeCell ref="C486:G486"/>
    <mergeCell ref="C482:G482"/>
    <mergeCell ref="C487:G487"/>
    <mergeCell ref="C477:G477"/>
    <mergeCell ref="C478:G478"/>
    <mergeCell ref="C481:G481"/>
    <mergeCell ref="C480:G480"/>
    <mergeCell ref="C483:G483"/>
    <mergeCell ref="C484:G484"/>
    <mergeCell ref="C479:G479"/>
    <mergeCell ref="C471:G471"/>
    <mergeCell ref="C472:G472"/>
    <mergeCell ref="C473:G473"/>
    <mergeCell ref="C474:G474"/>
    <mergeCell ref="C475:G475"/>
    <mergeCell ref="C476:G476"/>
    <mergeCell ref="C463:O463"/>
    <mergeCell ref="C464:O464"/>
    <mergeCell ref="A469:P469"/>
    <mergeCell ref="C470:G470"/>
    <mergeCell ref="C454:O454"/>
    <mergeCell ref="C455:O455"/>
    <mergeCell ref="C456:O456"/>
    <mergeCell ref="C458:O458"/>
    <mergeCell ref="C459:O459"/>
    <mergeCell ref="C460:O460"/>
    <mergeCell ref="C450:O450"/>
    <mergeCell ref="C451:O451"/>
    <mergeCell ref="C452:O452"/>
    <mergeCell ref="C453:O453"/>
    <mergeCell ref="C443:G443"/>
    <mergeCell ref="C446:G446"/>
    <mergeCell ref="C447:G447"/>
    <mergeCell ref="C448:G448"/>
    <mergeCell ref="C449:G449"/>
    <mergeCell ref="C445:G445"/>
    <mergeCell ref="C438:G438"/>
    <mergeCell ref="C439:G439"/>
    <mergeCell ref="C440:G440"/>
    <mergeCell ref="C441:G441"/>
    <mergeCell ref="C442:G442"/>
    <mergeCell ref="C444:G444"/>
    <mergeCell ref="C432:G432"/>
    <mergeCell ref="C433:G433"/>
    <mergeCell ref="C434:G434"/>
    <mergeCell ref="C435:G435"/>
    <mergeCell ref="C436:G436"/>
    <mergeCell ref="C437:G437"/>
    <mergeCell ref="C426:G426"/>
    <mergeCell ref="C427:G427"/>
    <mergeCell ref="C428:G428"/>
    <mergeCell ref="C429:G429"/>
    <mergeCell ref="C430:G430"/>
    <mergeCell ref="C431:G431"/>
    <mergeCell ref="C420:G420"/>
    <mergeCell ref="C421:G421"/>
    <mergeCell ref="C422:G422"/>
    <mergeCell ref="C423:G423"/>
    <mergeCell ref="C424:G424"/>
    <mergeCell ref="C425:G425"/>
    <mergeCell ref="A416:P416"/>
    <mergeCell ref="C417:G417"/>
    <mergeCell ref="C418:G418"/>
    <mergeCell ref="C419:G419"/>
    <mergeCell ref="C405:O405"/>
    <mergeCell ref="C406:O406"/>
    <mergeCell ref="C407:O407"/>
    <mergeCell ref="C410:O410"/>
    <mergeCell ref="C411:O411"/>
    <mergeCell ref="C408:O408"/>
    <mergeCell ref="C409:O409"/>
    <mergeCell ref="C412:G412"/>
    <mergeCell ref="C413:G413"/>
    <mergeCell ref="C403:O403"/>
    <mergeCell ref="C393:G393"/>
    <mergeCell ref="C394:G394"/>
    <mergeCell ref="C395:G395"/>
    <mergeCell ref="C391:G391"/>
    <mergeCell ref="C397:O397"/>
    <mergeCell ref="C385:G385"/>
    <mergeCell ref="C386:G386"/>
    <mergeCell ref="C387:G387"/>
    <mergeCell ref="C390:G390"/>
    <mergeCell ref="C389:G389"/>
    <mergeCell ref="C392:G392"/>
    <mergeCell ref="C388:G388"/>
    <mergeCell ref="C399:O399"/>
    <mergeCell ref="C400:O400"/>
    <mergeCell ref="C401:O401"/>
    <mergeCell ref="C402:O402"/>
    <mergeCell ref="C380:G380"/>
    <mergeCell ref="C381:G381"/>
    <mergeCell ref="C382:G382"/>
    <mergeCell ref="C383:G383"/>
    <mergeCell ref="C384:G384"/>
    <mergeCell ref="C376:G376"/>
    <mergeCell ref="C377:G377"/>
    <mergeCell ref="C378:G378"/>
    <mergeCell ref="C379:G379"/>
    <mergeCell ref="C375:G375"/>
    <mergeCell ref="C369:G369"/>
    <mergeCell ref="C370:G370"/>
    <mergeCell ref="C371:G371"/>
    <mergeCell ref="C372:G372"/>
    <mergeCell ref="C373:G373"/>
    <mergeCell ref="C374:G374"/>
    <mergeCell ref="C363:G363"/>
    <mergeCell ref="C364:G364"/>
    <mergeCell ref="C365:G365"/>
    <mergeCell ref="C366:G366"/>
    <mergeCell ref="C367:G367"/>
    <mergeCell ref="C368:G368"/>
    <mergeCell ref="A360:P360"/>
    <mergeCell ref="C361:G361"/>
    <mergeCell ref="C362:G362"/>
    <mergeCell ref="C358:E358"/>
    <mergeCell ref="C359:E359"/>
    <mergeCell ref="C349:O349"/>
    <mergeCell ref="C350:O350"/>
    <mergeCell ref="C351:O351"/>
    <mergeCell ref="C354:O354"/>
    <mergeCell ref="C355:O355"/>
    <mergeCell ref="C352:O352"/>
    <mergeCell ref="C353:O353"/>
    <mergeCell ref="C356:G356"/>
    <mergeCell ref="C342:O342"/>
    <mergeCell ref="C343:O343"/>
    <mergeCell ref="C344:O344"/>
    <mergeCell ref="C345:O345"/>
    <mergeCell ref="C346:O346"/>
    <mergeCell ref="C347:O347"/>
    <mergeCell ref="C333:G333"/>
    <mergeCell ref="C334:G334"/>
    <mergeCell ref="C330:G330"/>
    <mergeCell ref="C341:O341"/>
    <mergeCell ref="C331:G331"/>
    <mergeCell ref="C335:G335"/>
    <mergeCell ref="C332:G332"/>
    <mergeCell ref="C327:G327"/>
    <mergeCell ref="C328:G328"/>
    <mergeCell ref="C336:G336"/>
    <mergeCell ref="C337:G337"/>
    <mergeCell ref="C338:G338"/>
    <mergeCell ref="C339:G339"/>
    <mergeCell ref="C322:G322"/>
    <mergeCell ref="C323:G323"/>
    <mergeCell ref="C324:G324"/>
    <mergeCell ref="C329:G329"/>
    <mergeCell ref="C325:G325"/>
    <mergeCell ref="C326:G326"/>
    <mergeCell ref="C316:G316"/>
    <mergeCell ref="C317:G317"/>
    <mergeCell ref="C318:G318"/>
    <mergeCell ref="C319:G319"/>
    <mergeCell ref="C320:G320"/>
    <mergeCell ref="C321:G321"/>
    <mergeCell ref="C311:G311"/>
    <mergeCell ref="C312:G312"/>
    <mergeCell ref="C313:G313"/>
    <mergeCell ref="C314:G314"/>
    <mergeCell ref="C315:G315"/>
    <mergeCell ref="C303:O303"/>
    <mergeCell ref="C304:O304"/>
    <mergeCell ref="A309:P309"/>
    <mergeCell ref="C310:G310"/>
    <mergeCell ref="C307:E307"/>
    <mergeCell ref="C308:E308"/>
    <mergeCell ref="C294:O294"/>
    <mergeCell ref="C295:O295"/>
    <mergeCell ref="C296:O296"/>
    <mergeCell ref="C298:O298"/>
    <mergeCell ref="C299:O299"/>
    <mergeCell ref="C300:O300"/>
    <mergeCell ref="C291:O291"/>
    <mergeCell ref="C292:O292"/>
    <mergeCell ref="C293:O293"/>
    <mergeCell ref="C286:G286"/>
    <mergeCell ref="C287:G287"/>
    <mergeCell ref="C288:G288"/>
    <mergeCell ref="C280:G280"/>
    <mergeCell ref="C281:G281"/>
    <mergeCell ref="C282:G282"/>
    <mergeCell ref="C283:G283"/>
    <mergeCell ref="C284:G284"/>
    <mergeCell ref="C285:G285"/>
    <mergeCell ref="C275:G275"/>
    <mergeCell ref="C276:G276"/>
    <mergeCell ref="C277:G277"/>
    <mergeCell ref="C278:G278"/>
    <mergeCell ref="C279:G279"/>
    <mergeCell ref="C268:O268"/>
    <mergeCell ref="A273:P273"/>
    <mergeCell ref="C274:G274"/>
    <mergeCell ref="C290:O290"/>
    <mergeCell ref="C251:G251"/>
    <mergeCell ref="C252:G252"/>
    <mergeCell ref="C246:G246"/>
    <mergeCell ref="C247:G247"/>
    <mergeCell ref="C267:O267"/>
    <mergeCell ref="C245:G245"/>
    <mergeCell ref="C242:G242"/>
    <mergeCell ref="C243:G243"/>
    <mergeCell ref="C244:G244"/>
    <mergeCell ref="C249:G249"/>
    <mergeCell ref="C250:G250"/>
    <mergeCell ref="C258:O258"/>
    <mergeCell ref="C259:O259"/>
    <mergeCell ref="C260:O260"/>
    <mergeCell ref="C262:O262"/>
    <mergeCell ref="C263:O263"/>
    <mergeCell ref="C264:O264"/>
    <mergeCell ref="C254:O254"/>
    <mergeCell ref="C255:O255"/>
    <mergeCell ref="C256:O256"/>
    <mergeCell ref="C257:O257"/>
    <mergeCell ref="C261:O261"/>
    <mergeCell ref="C236:G236"/>
    <mergeCell ref="C237:G237"/>
    <mergeCell ref="C238:G238"/>
    <mergeCell ref="C239:G239"/>
    <mergeCell ref="C240:G240"/>
    <mergeCell ref="C241:G241"/>
    <mergeCell ref="C248:G248"/>
    <mergeCell ref="C230:G230"/>
    <mergeCell ref="C231:G231"/>
    <mergeCell ref="C232:G232"/>
    <mergeCell ref="C233:G233"/>
    <mergeCell ref="C234:G234"/>
    <mergeCell ref="C235:G235"/>
    <mergeCell ref="C224:G224"/>
    <mergeCell ref="C225:G225"/>
    <mergeCell ref="C226:G226"/>
    <mergeCell ref="C227:G227"/>
    <mergeCell ref="C228:G228"/>
    <mergeCell ref="C229:G229"/>
    <mergeCell ref="C218:G218"/>
    <mergeCell ref="C219:G219"/>
    <mergeCell ref="C220:G220"/>
    <mergeCell ref="C221:G221"/>
    <mergeCell ref="C222:G222"/>
    <mergeCell ref="C223:G223"/>
    <mergeCell ref="C212:G212"/>
    <mergeCell ref="C213:G213"/>
    <mergeCell ref="C214:G214"/>
    <mergeCell ref="C215:G215"/>
    <mergeCell ref="C216:G216"/>
    <mergeCell ref="C217:G217"/>
    <mergeCell ref="C206:G206"/>
    <mergeCell ref="C207:G207"/>
    <mergeCell ref="C208:G208"/>
    <mergeCell ref="C209:G209"/>
    <mergeCell ref="C210:G210"/>
    <mergeCell ref="C211:G211"/>
    <mergeCell ref="C200:G200"/>
    <mergeCell ref="C201:G201"/>
    <mergeCell ref="C202:G202"/>
    <mergeCell ref="C203:G203"/>
    <mergeCell ref="C204:G204"/>
    <mergeCell ref="C205:G205"/>
    <mergeCell ref="C193:G193"/>
    <mergeCell ref="C194:G194"/>
    <mergeCell ref="C195:G195"/>
    <mergeCell ref="C197:G197"/>
    <mergeCell ref="C196:G196"/>
    <mergeCell ref="C199:G199"/>
    <mergeCell ref="C198:G198"/>
    <mergeCell ref="C187:G187"/>
    <mergeCell ref="C188:G188"/>
    <mergeCell ref="C189:G189"/>
    <mergeCell ref="C190:G190"/>
    <mergeCell ref="C191:G191"/>
    <mergeCell ref="C192:G192"/>
    <mergeCell ref="C183:G183"/>
    <mergeCell ref="C184:G184"/>
    <mergeCell ref="C185:G185"/>
    <mergeCell ref="C186:G186"/>
    <mergeCell ref="C182:G182"/>
    <mergeCell ref="C176:G176"/>
    <mergeCell ref="C177:G177"/>
    <mergeCell ref="C178:G178"/>
    <mergeCell ref="C173:G173"/>
    <mergeCell ref="C174:G174"/>
    <mergeCell ref="C175:G175"/>
    <mergeCell ref="C179:G179"/>
    <mergeCell ref="C180:G180"/>
    <mergeCell ref="C181:G181"/>
    <mergeCell ref="C167:G167"/>
    <mergeCell ref="C168:G168"/>
    <mergeCell ref="C169:G169"/>
    <mergeCell ref="C170:G170"/>
    <mergeCell ref="C171:G171"/>
    <mergeCell ref="C172:G172"/>
    <mergeCell ref="C162:G162"/>
    <mergeCell ref="C163:G163"/>
    <mergeCell ref="C164:G164"/>
    <mergeCell ref="C165:G165"/>
    <mergeCell ref="C166:G166"/>
    <mergeCell ref="C161:G161"/>
    <mergeCell ref="C153:G153"/>
    <mergeCell ref="C152:G152"/>
    <mergeCell ref="C157:G157"/>
    <mergeCell ref="C158:G158"/>
    <mergeCell ref="C159:G159"/>
    <mergeCell ref="C160:G160"/>
    <mergeCell ref="C146:G146"/>
    <mergeCell ref="C147:G147"/>
    <mergeCell ref="C148:G148"/>
    <mergeCell ref="C149:G149"/>
    <mergeCell ref="C150:G150"/>
    <mergeCell ref="C151:G151"/>
    <mergeCell ref="A141:P141"/>
    <mergeCell ref="C142:G142"/>
    <mergeCell ref="C143:G143"/>
    <mergeCell ref="C144:G144"/>
    <mergeCell ref="C145:G145"/>
    <mergeCell ref="C130:O130"/>
    <mergeCell ref="C131:O131"/>
    <mergeCell ref="C132:O132"/>
    <mergeCell ref="C135:O135"/>
    <mergeCell ref="C136:O136"/>
    <mergeCell ref="C139:E139"/>
    <mergeCell ref="C140:E140"/>
    <mergeCell ref="C123:O123"/>
    <mergeCell ref="C124:O124"/>
    <mergeCell ref="C125:O125"/>
    <mergeCell ref="C126:O126"/>
    <mergeCell ref="C127:O127"/>
    <mergeCell ref="C128:O128"/>
    <mergeCell ref="C129:O129"/>
    <mergeCell ref="C133:O133"/>
    <mergeCell ref="C134:O134"/>
    <mergeCell ref="C116:G116"/>
    <mergeCell ref="C117:G117"/>
    <mergeCell ref="C118:G118"/>
    <mergeCell ref="C119:G119"/>
    <mergeCell ref="C120:G120"/>
    <mergeCell ref="C122:O122"/>
    <mergeCell ref="C110:G110"/>
    <mergeCell ref="C111:G111"/>
    <mergeCell ref="C112:G112"/>
    <mergeCell ref="C113:G113"/>
    <mergeCell ref="C114:G114"/>
    <mergeCell ref="C115:G115"/>
    <mergeCell ref="C105:G105"/>
    <mergeCell ref="C106:G106"/>
    <mergeCell ref="C107:G107"/>
    <mergeCell ref="C108:G108"/>
    <mergeCell ref="C109:G109"/>
    <mergeCell ref="C99:G99"/>
    <mergeCell ref="C100:G100"/>
    <mergeCell ref="C101:G101"/>
    <mergeCell ref="C102:G102"/>
    <mergeCell ref="C103:G103"/>
    <mergeCell ref="C104:G104"/>
    <mergeCell ref="C94:G94"/>
    <mergeCell ref="C95:G95"/>
    <mergeCell ref="C96:G96"/>
    <mergeCell ref="C97:G97"/>
    <mergeCell ref="C98:G98"/>
    <mergeCell ref="C89:G89"/>
    <mergeCell ref="C90:G90"/>
    <mergeCell ref="C91:G91"/>
    <mergeCell ref="C92:G92"/>
    <mergeCell ref="C93:G93"/>
    <mergeCell ref="C83:G83"/>
    <mergeCell ref="C84:G84"/>
    <mergeCell ref="C85:G85"/>
    <mergeCell ref="C86:G86"/>
    <mergeCell ref="C87:G87"/>
    <mergeCell ref="C88:G88"/>
    <mergeCell ref="C78:G78"/>
    <mergeCell ref="C79:G79"/>
    <mergeCell ref="C80:G80"/>
    <mergeCell ref="C81:G81"/>
    <mergeCell ref="C82:G82"/>
    <mergeCell ref="C72:G72"/>
    <mergeCell ref="C73:G73"/>
    <mergeCell ref="C74:G74"/>
    <mergeCell ref="C75:G75"/>
    <mergeCell ref="C76:G76"/>
    <mergeCell ref="C77:G77"/>
    <mergeCell ref="C67:G67"/>
    <mergeCell ref="C68:G68"/>
    <mergeCell ref="C69:G69"/>
    <mergeCell ref="C70:G70"/>
    <mergeCell ref="C71:G71"/>
    <mergeCell ref="C61:G61"/>
    <mergeCell ref="C62:G62"/>
    <mergeCell ref="C63:G63"/>
    <mergeCell ref="C64:G64"/>
    <mergeCell ref="C65:G65"/>
    <mergeCell ref="C66:G66"/>
    <mergeCell ref="C55:G55"/>
    <mergeCell ref="C56:G56"/>
    <mergeCell ref="C57:G57"/>
    <mergeCell ref="C58:G58"/>
    <mergeCell ref="C59:G59"/>
    <mergeCell ref="C60:G60"/>
    <mergeCell ref="C50:G50"/>
    <mergeCell ref="C51:G51"/>
    <mergeCell ref="C52:G52"/>
    <mergeCell ref="C53:G53"/>
    <mergeCell ref="C54:G54"/>
    <mergeCell ref="C45:G45"/>
    <mergeCell ref="C46:G46"/>
    <mergeCell ref="C47:G47"/>
    <mergeCell ref="C48:G48"/>
    <mergeCell ref="C49:G49"/>
    <mergeCell ref="C40:G40"/>
    <mergeCell ref="C41:G41"/>
    <mergeCell ref="C42:G42"/>
    <mergeCell ref="C43:G43"/>
    <mergeCell ref="C44:G44"/>
    <mergeCell ref="C35:G35"/>
    <mergeCell ref="C36:G36"/>
    <mergeCell ref="C37:G37"/>
    <mergeCell ref="C38:G38"/>
    <mergeCell ref="C39:G39"/>
    <mergeCell ref="C29:G29"/>
    <mergeCell ref="C30:G30"/>
    <mergeCell ref="C31:G31"/>
    <mergeCell ref="C32:G32"/>
    <mergeCell ref="C33:G33"/>
    <mergeCell ref="C34:G34"/>
    <mergeCell ref="C24:G24"/>
    <mergeCell ref="C25:G25"/>
    <mergeCell ref="C27:G27"/>
    <mergeCell ref="C28:G28"/>
    <mergeCell ref="C26:G26"/>
    <mergeCell ref="C20:G20"/>
    <mergeCell ref="C21:G21"/>
    <mergeCell ref="C22:G22"/>
    <mergeCell ref="C23:G23"/>
    <mergeCell ref="C13:G13"/>
    <mergeCell ref="A14:P14"/>
    <mergeCell ref="C15:G15"/>
    <mergeCell ref="C16:G16"/>
    <mergeCell ref="C17:G17"/>
    <mergeCell ref="C1:P1"/>
    <mergeCell ref="A10:A12"/>
    <mergeCell ref="B10:B12"/>
    <mergeCell ref="C10:G12"/>
    <mergeCell ref="H10:H12"/>
    <mergeCell ref="I10:K11"/>
    <mergeCell ref="L10:P11"/>
    <mergeCell ref="C18:G18"/>
    <mergeCell ref="C19:G19"/>
  </mergeCells>
  <printOptions horizontalCentered="1"/>
  <pageMargins left="0.23622047901153601" right="0.23622047901153601" top="0.74803149700164795" bottom="0.49231883883476302" header="0.31496062874794001" footer="0.31496062874794001"/>
  <pageSetup paperSize="9" scale="70" fitToHeight="0" orientation="landscape" r:id="rId1"/>
  <headerFooter>
    <oddFooter>&amp;RСтраница &amp;P</oddFooter>
  </headerFooter>
  <rowBreaks count="1" manualBreakCount="1">
    <brk id="9" max="7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ЛСР_РИМ_пример</vt:lpstr>
      <vt:lpstr>ЛСР_РИМ_пример!Заголовки_для_печати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Лямина Виктория Николаевна</dc:creator>
  <cp:lastModifiedBy>Милютина Анна Владимировна</cp:lastModifiedBy>
  <cp:lastPrinted>2022-09-25T12:21:00Z</cp:lastPrinted>
  <dcterms:created xsi:type="dcterms:W3CDTF">2020-09-30T08:50:27Z</dcterms:created>
  <dcterms:modified xsi:type="dcterms:W3CDTF">2023-11-13T12:57:22Z</dcterms:modified>
</cp:coreProperties>
</file>