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Архив ФЦЦС\РМНПДиВР\!!! Приказы Минстроя по утверждению Методик\2025 год\Для ФГИС ЦС\Пример оформления локального сметного расчета (сметы) ресурсно-индексным методом №6\"/>
    </mc:Choice>
  </mc:AlternateContent>
  <bookViews>
    <workbookView xWindow="0" yWindow="0" windowWidth="23040" windowHeight="9195"/>
  </bookViews>
  <sheets>
    <sheet name="Пример ЛСР на ПНР для ФГИС ЦС" sheetId="2" r:id="rId1"/>
  </sheets>
  <calcPr calcId="152511"/>
</workbook>
</file>

<file path=xl/calcChain.xml><?xml version="1.0" encoding="utf-8"?>
<calcChain xmlns="http://schemas.openxmlformats.org/spreadsheetml/2006/main">
  <c r="G146" i="2" l="1"/>
  <c r="G133" i="2"/>
  <c r="G134" i="2"/>
  <c r="L134" i="2" s="1"/>
  <c r="G135" i="2"/>
  <c r="G136" i="2"/>
  <c r="L136" i="2" s="1"/>
  <c r="G120" i="2"/>
  <c r="G121" i="2"/>
  <c r="G122" i="2"/>
  <c r="L122" i="2" s="1"/>
  <c r="G123" i="2"/>
  <c r="L123" i="2" s="1"/>
  <c r="G107" i="2"/>
  <c r="G108" i="2"/>
  <c r="L108" i="2" s="1"/>
  <c r="G109" i="2"/>
  <c r="G110" i="2"/>
  <c r="L110" i="2" s="1"/>
  <c r="G94" i="2"/>
  <c r="L94" i="2" s="1"/>
  <c r="G95" i="2"/>
  <c r="G96" i="2"/>
  <c r="G97" i="2"/>
  <c r="L97" i="2" s="1"/>
  <c r="G81" i="2"/>
  <c r="G82" i="2"/>
  <c r="L82" i="2" s="1"/>
  <c r="G83" i="2"/>
  <c r="L83" i="2" s="1"/>
  <c r="G84" i="2"/>
  <c r="L84" i="2" s="1"/>
  <c r="G145" i="2"/>
  <c r="G132" i="2"/>
  <c r="L132" i="2" s="1"/>
  <c r="G119" i="2"/>
  <c r="L119" i="2"/>
  <c r="G106" i="2"/>
  <c r="L106" i="2" s="1"/>
  <c r="G93" i="2"/>
  <c r="G92" i="2" s="1"/>
  <c r="G80" i="2"/>
  <c r="L80" i="2" s="1"/>
  <c r="L146" i="2"/>
  <c r="L145" i="2"/>
  <c r="L135" i="2"/>
  <c r="L133" i="2"/>
  <c r="L121" i="2"/>
  <c r="L120" i="2"/>
  <c r="L109" i="2"/>
  <c r="L107" i="2"/>
  <c r="L96" i="2"/>
  <c r="L95" i="2"/>
  <c r="L81" i="2"/>
  <c r="L54" i="2"/>
  <c r="G67" i="2"/>
  <c r="L67" i="2" s="1"/>
  <c r="G68" i="2"/>
  <c r="L68" i="2" s="1"/>
  <c r="G69" i="2"/>
  <c r="L69" i="2" s="1"/>
  <c r="G70" i="2"/>
  <c r="L70" i="2" s="1"/>
  <c r="G71" i="2"/>
  <c r="L71" i="2" s="1"/>
  <c r="G41" i="2"/>
  <c r="G54" i="2"/>
  <c r="G55" i="2"/>
  <c r="L55" i="2" s="1"/>
  <c r="G56" i="2"/>
  <c r="L56" i="2" s="1"/>
  <c r="G57" i="2"/>
  <c r="L57" i="2" s="1"/>
  <c r="G58" i="2"/>
  <c r="L58" i="2" s="1"/>
  <c r="L43" i="2"/>
  <c r="G42" i="2"/>
  <c r="L42" i="2" s="1"/>
  <c r="G43" i="2"/>
  <c r="G44" i="2"/>
  <c r="L44" i="2" s="1"/>
  <c r="G45" i="2"/>
  <c r="L45" i="2" s="1"/>
  <c r="G53" i="2" l="1"/>
  <c r="L93" i="2"/>
  <c r="G40" i="2"/>
  <c r="G118" i="2"/>
  <c r="G144" i="2"/>
  <c r="L41" i="2"/>
  <c r="L40" i="2" s="1"/>
  <c r="L66" i="2"/>
  <c r="L53" i="2"/>
  <c r="L59" i="2" s="1"/>
  <c r="L144" i="2"/>
  <c r="L147" i="2" s="1"/>
  <c r="G105" i="2"/>
  <c r="G66" i="2"/>
  <c r="G169" i="2" s="1"/>
  <c r="G79" i="2"/>
  <c r="G131" i="2"/>
  <c r="L148" i="2"/>
  <c r="L131" i="2"/>
  <c r="L137" i="2" s="1"/>
  <c r="L118" i="2"/>
  <c r="L125" i="2" s="1"/>
  <c r="L92" i="2"/>
  <c r="L98" i="2" s="1"/>
  <c r="L79" i="2"/>
  <c r="L85" i="2" s="1"/>
  <c r="L105" i="2"/>
  <c r="L99" i="2"/>
  <c r="L60" i="2"/>
  <c r="L208" i="2" l="1"/>
  <c r="J22" i="2" s="1"/>
  <c r="L221" i="2"/>
  <c r="L219" i="2" s="1"/>
  <c r="J26" i="2"/>
  <c r="G235" i="2"/>
  <c r="L86" i="2"/>
  <c r="L73" i="2"/>
  <c r="L72" i="2"/>
  <c r="L62" i="2"/>
  <c r="L61" i="2"/>
  <c r="L47" i="2"/>
  <c r="L226" i="2" s="1"/>
  <c r="L155" i="2"/>
  <c r="L46" i="2"/>
  <c r="L138" i="2"/>
  <c r="L124" i="2"/>
  <c r="L150" i="2"/>
  <c r="L149" i="2"/>
  <c r="L127" i="2"/>
  <c r="L126" i="2"/>
  <c r="L111" i="2"/>
  <c r="L112" i="2"/>
  <c r="L101" i="2"/>
  <c r="L100" i="2"/>
  <c r="L88" i="2"/>
  <c r="L87" i="2"/>
  <c r="L50" i="2" l="1"/>
  <c r="L151" i="2"/>
  <c r="L160" i="2"/>
  <c r="L153" i="2"/>
  <c r="L63" i="2"/>
  <c r="J63" i="2" s="1"/>
  <c r="L206" i="2"/>
  <c r="L49" i="2"/>
  <c r="L48" i="2"/>
  <c r="L213" i="2"/>
  <c r="L74" i="2"/>
  <c r="L76" i="2" s="1"/>
  <c r="J76" i="2" s="1"/>
  <c r="L75" i="2"/>
  <c r="L89" i="2"/>
  <c r="L140" i="2"/>
  <c r="L139" i="2"/>
  <c r="L128" i="2"/>
  <c r="L114" i="2"/>
  <c r="L113" i="2"/>
  <c r="L161" i="2" s="1"/>
  <c r="L102" i="2"/>
  <c r="L227" i="2" l="1"/>
  <c r="L162" i="2"/>
  <c r="L228" i="2"/>
  <c r="L247" i="2"/>
  <c r="L241" i="2"/>
  <c r="L165" i="2"/>
  <c r="L214" i="2"/>
  <c r="L215" i="2"/>
  <c r="J50" i="2"/>
  <c r="L204" i="2"/>
  <c r="L201" i="2" s="1"/>
  <c r="J151" i="2"/>
  <c r="J89" i="2"/>
  <c r="L141" i="2"/>
  <c r="J128" i="2"/>
  <c r="L115" i="2"/>
  <c r="L242" i="2" s="1"/>
  <c r="J102" i="2"/>
  <c r="L248" i="2" l="1"/>
  <c r="C32" i="2"/>
  <c r="C22" i="2" s="1"/>
  <c r="L244" i="2"/>
  <c r="L238" i="2"/>
  <c r="L217" i="2"/>
  <c r="J141" i="2"/>
  <c r="J115" i="2"/>
</calcChain>
</file>

<file path=xl/sharedStrings.xml><?xml version="1.0" encoding="utf-8"?>
<sst xmlns="http://schemas.openxmlformats.org/spreadsheetml/2006/main" count="422" uniqueCount="158">
  <si>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</si>
  <si>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</si>
  <si>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</si>
  <si>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</si>
  <si>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 xml:space="preserve"> Составлен</t>
  </si>
  <si>
    <t>ресурсно-индексным</t>
  </si>
  <si>
    <t xml:space="preserve"> методом</t>
  </si>
  <si>
    <t xml:space="preserve"> Основание</t>
  </si>
  <si>
    <t>(проектная и (или) иная техническая документация)</t>
  </si>
  <si>
    <t xml:space="preserve"> Сметная стоимость</t>
  </si>
  <si>
    <t xml:space="preserve"> 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</si>
  <si>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</si>
  <si>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</si>
  <si>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</si>
  <si>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</si>
  <si>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>Нормативные затраты труда рабочих</t>
  </si>
  <si>
    <t xml:space="preserve"> чел.-ч.</t>
  </si>
  <si>
    <t>монтажных работ</t>
  </si>
  <si>
    <t>Нормативные затраты труда машинистов</t>
  </si>
  <si>
    <t>оборудования</t>
  </si>
  <si>
    <t>прочих затрат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</si>
  <si>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</si>
  <si>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</si>
  <si>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</si>
  <si>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</si>
  <si>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</si>
  <si>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</si>
  <si>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</si>
  <si>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</si>
  <si>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</si>
  <si>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</si>
  <si>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</si>
  <si>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</si>
  <si>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</si>
  <si>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</si>
  <si>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</si>
  <si>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</si>
  <si>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</si>
  <si>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</si>
  <si>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</si>
  <si>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</si>
  <si>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</si>
  <si>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</si>
  <si>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</si>
  <si>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</si>
  <si>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</si>
  <si>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ГЭСНп 03-01-002-01</t>
  </si>
  <si>
    <t>Вентилятор осевой с входными элементами сети, установленный в воздуховоде, шахте, проеме или крышечного типа: № 4-8</t>
  </si>
  <si>
    <t>шт</t>
  </si>
  <si>
    <t>ОТ (ЗТ)</t>
  </si>
  <si>
    <t>чел.-ч</t>
  </si>
  <si>
    <t>2-100-06</t>
  </si>
  <si>
    <t>Рабочий 6 разряда</t>
  </si>
  <si>
    <t>3-100-01</t>
  </si>
  <si>
    <t>Техник I категории</t>
  </si>
  <si>
    <t>3-200-01</t>
  </si>
  <si>
    <t>Инженер I категории</t>
  </si>
  <si>
    <t>3-200-03</t>
  </si>
  <si>
    <t>Инженер III категории</t>
  </si>
  <si>
    <t>3-300-01</t>
  </si>
  <si>
    <t>Ведущий инженер</t>
  </si>
  <si>
    <t>Итого прямые затраты</t>
  </si>
  <si>
    <t>ФОТ</t>
  </si>
  <si>
    <t>Пр/812-083.0-1</t>
  </si>
  <si>
    <t>%</t>
  </si>
  <si>
    <t>Пр/774-083.0</t>
  </si>
  <si>
    <t>Всего по позиции</t>
  </si>
  <si>
    <t>ГЭСНп 03-01-004-01</t>
  </si>
  <si>
    <t>Установка теплообменная с количеством нагревателей: 1</t>
  </si>
  <si>
    <t>установка</t>
  </si>
  <si>
    <t>ГЭСНп 03-01-011-01</t>
  </si>
  <si>
    <t>Регулировочно-запорное устройство: клапан воздушный проходной с электрическим, пневматическим приводом</t>
  </si>
  <si>
    <t>3-200-02</t>
  </si>
  <si>
    <t>Инженер II категории</t>
  </si>
  <si>
    <t>ГЭСНп 03-01-011-05</t>
  </si>
  <si>
    <t>Регулировочно-запорное устройство: клапан обратный</t>
  </si>
  <si>
    <t>ГЭСНп 03-01-011-03</t>
  </si>
  <si>
    <t>Регулировочно-запорное устройство: регулятор расхода воздуха</t>
  </si>
  <si>
    <t>ГЭСНп 03-01-022-01</t>
  </si>
  <si>
    <t>Сеть систем вентиляции и кондиционирования воздуха при количестве сечений: до 5</t>
  </si>
  <si>
    <t>сеть</t>
  </si>
  <si>
    <t>ГЭСНп 03-01-060-02</t>
  </si>
  <si>
    <t>Система кондиционирования воздуха центральная с номинальной подачей по воздуху: до 10 тыс. м3/ч, при количестве однотипных установок в машинном зале до 5</t>
  </si>
  <si>
    <t>ГЭСНп 03-01-065-01</t>
  </si>
  <si>
    <t>Узел технологический регулирования или защиты по параметрам температуры, относительной влажности, давления или расхода</t>
  </si>
  <si>
    <t>узел</t>
  </si>
  <si>
    <t>ГЭСНп 01-13-021-03</t>
  </si>
  <si>
    <t>Технологический комплекс, включающий агрегаты, связанные между собой непрерывным регулированием технологических параметров и взаимоконтролем режимов работы, в количестве: до 20 шт.</t>
  </si>
  <si>
    <t>компл</t>
  </si>
  <si>
    <t xml:space="preserve">    в том числе</t>
  </si>
  <si>
    <t xml:space="preserve">    оплата труда (ОТ)</t>
  </si>
  <si>
    <t xml:space="preserve">    эксплуатация машин и механизмов</t>
  </si>
  <si>
    <t xml:space="preserve">    оплата труда машинистов (ОТм)</t>
  </si>
  <si>
    <t xml:space="preserve">    перевозка</t>
  </si>
  <si>
    <t>Итого ФОТ</t>
  </si>
  <si>
    <t>Итого накладные расходы</t>
  </si>
  <si>
    <t>Итого сметная прибыль</t>
  </si>
  <si>
    <t>Итого оборудование</t>
  </si>
  <si>
    <t>Итого прочие затраты</t>
  </si>
  <si>
    <t xml:space="preserve">    оборудование, отсутствующие в ФРСН</t>
  </si>
  <si>
    <t xml:space="preserve">    затраты труда рабочих</t>
  </si>
  <si>
    <t xml:space="preserve">    затраты труда машинистов</t>
  </si>
  <si>
    <t>ВСЕГО строительные работы</t>
  </si>
  <si>
    <t>в том числе</t>
  </si>
  <si>
    <t>всего прямые затраты</t>
  </si>
  <si>
    <t>всего ФОТ</t>
  </si>
  <si>
    <t>всего накладные расходы</t>
  </si>
  <si>
    <t>всего сметная прибыль</t>
  </si>
  <si>
    <t>ВСЕГО монтажные работы</t>
  </si>
  <si>
    <t>ВСЕГО оборудование</t>
  </si>
  <si>
    <t>ВСЕГО прочие затраты</t>
  </si>
  <si>
    <t>прочие затраты</t>
  </si>
  <si>
    <t>прочие работы</t>
  </si>
  <si>
    <t>ВСЕГО по смете</t>
  </si>
  <si>
    <t>Всего прямые затраты</t>
  </si>
  <si>
    <t>Всего ФОТ</t>
  </si>
  <si>
    <t>Всего накладные расходы</t>
  </si>
  <si>
    <t>Всего сметная прибыль</t>
  </si>
  <si>
    <t>Всего оборудование</t>
  </si>
  <si>
    <t>Справочно</t>
  </si>
  <si>
    <t>421/пр_2020_прил.8_п.1_гр.6</t>
  </si>
  <si>
    <t>Электротехнические устройства</t>
  </si>
  <si>
    <t>421/пр_2020_прил.8_п.3_гр.6_отд.1</t>
  </si>
  <si>
    <t>Системы вентиляции и кондиционирования воздуха, отдел 1</t>
  </si>
  <si>
    <t>421/пр_2020_прил.8_п.1_гр.7</t>
  </si>
  <si>
    <t>421/пр_2020_прил.8_п.3_гр.7_отд.1</t>
  </si>
  <si>
    <t xml:space="preserve">    Составил</t>
  </si>
  <si>
    <t>[должность, подпись (инициалы, фамилия)]</t>
  </si>
  <si>
    <t xml:space="preserve">    Проверил</t>
  </si>
  <si>
    <t xml:space="preserve">НР </t>
  </si>
  <si>
    <t xml:space="preserve">СП </t>
  </si>
  <si>
    <t>НР</t>
  </si>
  <si>
    <t>СП</t>
  </si>
  <si>
    <t>ХХХХХХХ</t>
  </si>
  <si>
    <t xml:space="preserve">    материальные ресурсы</t>
  </si>
  <si>
    <t xml:space="preserve">    материальные ресурсы, отсутствующие в ФРСН</t>
  </si>
  <si>
    <t>ИТОГИ ПО СМЕТЕ</t>
  </si>
  <si>
    <t xml:space="preserve">    всего прямые затраты</t>
  </si>
  <si>
    <t>Всего прочие затраты</t>
  </si>
  <si>
    <t>ПНР «вхолостую»</t>
  </si>
  <si>
    <t xml:space="preserve"> в том числе</t>
  </si>
  <si>
    <t>ПНР «под нагрузкой»</t>
  </si>
  <si>
    <t xml:space="preserve">        в том числе</t>
  </si>
  <si>
    <t xml:space="preserve">        оплата труда (ОТ)</t>
  </si>
  <si>
    <t xml:space="preserve">        эксплуатация машин и механизмов</t>
  </si>
  <si>
    <t xml:space="preserve">        оплата труда машинистов (ОТм)</t>
  </si>
  <si>
    <t xml:space="preserve">        материальные ресурсы</t>
  </si>
  <si>
    <t xml:space="preserve">        перевозка</t>
  </si>
  <si>
    <t>Объект капитального строительства</t>
  </si>
  <si>
    <t>Пусконаладочные работы. Пункт управления обеспечения транспортной безопасности.</t>
  </si>
  <si>
    <t>ЛОКАЛЬНЫЙ СМЕТНЫЙ РАСЧЕТ (СМЕТА) № ЛСР-09-01-01</t>
  </si>
  <si>
    <t>ХХХХХ</t>
  </si>
  <si>
    <t>Составлен(а) в текущем (базисном) уровне цен</t>
  </si>
  <si>
    <t>Пример оформления локального сметного расчета (сметы) на пусконаладочные работы с применением ресурсно-индексного метода</t>
  </si>
  <si>
    <t>Раздел 1. ХХХХХ</t>
  </si>
  <si>
    <t>Итого по разделу 1. ХХХХХ</t>
  </si>
  <si>
    <t>Итого прямые затраты по разделу 1. ХХХХХ</t>
  </si>
  <si>
    <r>
      <t xml:space="preserve">I кв. 2025 г. </t>
    </r>
    <r>
      <rPr>
        <b/>
        <sz val="11"/>
        <color theme="1"/>
        <rFont val="Times New Roman"/>
        <family val="1"/>
        <charset val="204"/>
      </rPr>
      <t xml:space="preserve"> (цифры условные)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</si>
</sst>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#######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trike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000000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1">
      <alignment horizontal="left" vertical="center" wrapText="1"/>
    </xf>
    <xf numFmtId="0" fontId="1" fillId="0" borderId="2">
      <alignment horizontal="left" vertical="center" wrapText="1"/>
    </xf>
    <xf numFmtId="0" fontId="2" fillId="0" borderId="3"/>
    <xf numFmtId="0" fontId="1" fillId="0" borderId="4">
      <alignment horizontal="center" wrapText="1"/>
    </xf>
    <xf numFmtId="0" fontId="3" fillId="0" borderId="5">
      <alignment horizontal="center" vertical="center"/>
    </xf>
    <xf numFmtId="0" fontId="4" fillId="0" borderId="6">
      <alignment horizontal="center" vertical="center" wrapText="1"/>
    </xf>
    <xf numFmtId="0" fontId="5" fillId="0" borderId="1">
      <alignment horizontal="left" vertical="center"/>
    </xf>
    <xf numFmtId="0" fontId="6" fillId="0" borderId="1">
      <alignment horizontal="left" vertical="center"/>
    </xf>
    <xf numFmtId="0" fontId="1" fillId="0" borderId="7">
      <alignment horizontal="center" vertical="center" wrapText="1"/>
    </xf>
    <xf numFmtId="0" fontId="5" fillId="0" borderId="8">
      <alignment horizontal="left" vertical="center"/>
    </xf>
    <xf numFmtId="0" fontId="5" fillId="0" borderId="9">
      <alignment horizontal="left" vertical="center"/>
    </xf>
    <xf numFmtId="0" fontId="1" fillId="0" borderId="3">
      <alignment horizontal="center" vertical="center" wrapText="1"/>
    </xf>
    <xf numFmtId="0" fontId="1" fillId="0" borderId="3">
      <alignment horizontal="left" vertical="center" wrapText="1"/>
    </xf>
    <xf numFmtId="0" fontId="1" fillId="0" borderId="10">
      <alignment horizontal="center" vertical="center" wrapText="1"/>
    </xf>
    <xf numFmtId="0" fontId="1" fillId="0" borderId="10">
      <alignment horizontal="left" vertical="center" wrapText="1"/>
    </xf>
    <xf numFmtId="0" fontId="1" fillId="0" borderId="10">
      <alignment horizontal="center" vertical="center" wrapText="1"/>
    </xf>
    <xf numFmtId="0" fontId="1" fillId="0" borderId="10">
      <alignment horizontal="left" vertical="center" wrapText="1"/>
    </xf>
    <xf numFmtId="0" fontId="1" fillId="0" borderId="3">
      <alignment horizontal="left" vertical="center"/>
    </xf>
  </cellStyleXfs>
  <cellXfs count="139">
    <xf numFmtId="0" fontId="0" fillId="0" borderId="0" xfId="0"/>
    <xf numFmtId="0" fontId="7" fillId="0" borderId="0" xfId="0" applyFont="1"/>
    <xf numFmtId="4" fontId="8" fillId="0" borderId="0" xfId="0" applyNumberFormat="1" applyFont="1"/>
    <xf numFmtId="0" fontId="8" fillId="0" borderId="0" xfId="0" applyFont="1"/>
    <xf numFmtId="0" fontId="10" fillId="0" borderId="1" xfId="1" applyFont="1" applyAlignment="1">
      <alignment horizontal="left" vertical="center" wrapText="1"/>
    </xf>
    <xf numFmtId="0" fontId="14" fillId="0" borderId="1" xfId="8" applyFont="1" applyAlignment="1">
      <alignment horizontal="left" vertical="center"/>
    </xf>
    <xf numFmtId="0" fontId="13" fillId="0" borderId="1" xfId="7" applyFont="1" applyAlignment="1">
      <alignment horizontal="left" vertical="center"/>
    </xf>
    <xf numFmtId="0" fontId="9" fillId="0" borderId="3" xfId="3" applyFont="1"/>
    <xf numFmtId="0" fontId="10" fillId="0" borderId="7" xfId="9" applyFont="1" applyBorder="1" applyAlignment="1">
      <alignment horizontal="center" vertical="center" wrapText="1"/>
    </xf>
    <xf numFmtId="0" fontId="10" fillId="0" borderId="25" xfId="9" applyFont="1" applyBorder="1" applyAlignment="1">
      <alignment horizontal="center" vertical="center" wrapText="1"/>
    </xf>
    <xf numFmtId="0" fontId="10" fillId="0" borderId="24" xfId="9" applyFont="1" applyBorder="1" applyAlignment="1">
      <alignment horizontal="center" vertical="center" wrapText="1"/>
    </xf>
    <xf numFmtId="0" fontId="13" fillId="0" borderId="26" xfId="10" applyFont="1" applyBorder="1" applyAlignment="1">
      <alignment horizontal="left" vertical="center"/>
    </xf>
    <xf numFmtId="0" fontId="13" fillId="0" borderId="8" xfId="10" applyFont="1" applyBorder="1" applyAlignment="1">
      <alignment horizontal="left" vertical="center"/>
    </xf>
    <xf numFmtId="0" fontId="13" fillId="0" borderId="27" xfId="11" applyFont="1" applyBorder="1" applyAlignment="1">
      <alignment horizontal="left" vertical="center"/>
    </xf>
    <xf numFmtId="0" fontId="10" fillId="0" borderId="28" xfId="12" applyFont="1" applyBorder="1" applyAlignment="1">
      <alignment horizontal="center" vertical="top" wrapText="1"/>
    </xf>
    <xf numFmtId="0" fontId="10" fillId="0" borderId="3" xfId="12" applyFont="1" applyBorder="1" applyAlignment="1">
      <alignment horizontal="center" vertical="top" wrapText="1"/>
    </xf>
    <xf numFmtId="0" fontId="10" fillId="0" borderId="3" xfId="13" applyFont="1" applyBorder="1" applyAlignment="1">
      <alignment horizontal="left" vertical="top" wrapText="1"/>
    </xf>
    <xf numFmtId="0" fontId="10" fillId="0" borderId="3" xfId="12" applyFont="1" applyBorder="1" applyAlignment="1">
      <alignment horizontal="center" vertical="center" wrapText="1"/>
    </xf>
    <xf numFmtId="3" fontId="10" fillId="0" borderId="3" xfId="12" applyNumberFormat="1" applyFont="1" applyBorder="1" applyAlignment="1">
      <alignment horizontal="center" vertical="center" wrapText="1"/>
    </xf>
    <xf numFmtId="0" fontId="10" fillId="0" borderId="3" xfId="12" applyFont="1" applyFill="1" applyBorder="1" applyAlignment="1">
      <alignment horizontal="center" vertical="center" wrapText="1"/>
    </xf>
    <xf numFmtId="3" fontId="10" fillId="0" borderId="3" xfId="12" applyNumberFormat="1" applyFont="1" applyFill="1" applyBorder="1" applyAlignment="1">
      <alignment horizontal="center" vertical="center" wrapText="1"/>
    </xf>
    <xf numFmtId="4" fontId="10" fillId="0" borderId="3" xfId="12" applyNumberFormat="1" applyFont="1" applyFill="1" applyBorder="1" applyAlignment="1">
      <alignment horizontal="center" vertical="center" wrapText="1"/>
    </xf>
    <xf numFmtId="4" fontId="10" fillId="0" borderId="29" xfId="12" applyNumberFormat="1" applyFont="1" applyFill="1" applyBorder="1" applyAlignment="1">
      <alignment horizontal="center" vertical="center" wrapText="1"/>
    </xf>
    <xf numFmtId="0" fontId="10" fillId="0" borderId="28" xfId="12" applyFont="1" applyBorder="1" applyAlignment="1">
      <alignment horizontal="center" vertical="center" wrapText="1"/>
    </xf>
    <xf numFmtId="0" fontId="10" fillId="0" borderId="3" xfId="13" applyFont="1" applyBorder="1" applyAlignment="1">
      <alignment horizontal="left" vertical="center" wrapText="1"/>
    </xf>
    <xf numFmtId="165" fontId="10" fillId="0" borderId="3" xfId="12" applyNumberFormat="1" applyFont="1" applyFill="1" applyBorder="1" applyAlignment="1">
      <alignment horizontal="center" vertical="center" wrapText="1"/>
    </xf>
    <xf numFmtId="4" fontId="13" fillId="0" borderId="29" xfId="12" applyNumberFormat="1" applyFont="1" applyFill="1" applyBorder="1" applyAlignment="1">
      <alignment horizontal="center" vertical="center" wrapText="1"/>
    </xf>
    <xf numFmtId="164" fontId="10" fillId="0" borderId="3" xfId="12" applyNumberFormat="1" applyFont="1" applyBorder="1" applyAlignment="1">
      <alignment horizontal="center" vertical="center" wrapText="1"/>
    </xf>
    <xf numFmtId="0" fontId="9" fillId="0" borderId="28" xfId="3" applyFont="1" applyBorder="1"/>
    <xf numFmtId="0" fontId="8" fillId="0" borderId="5" xfId="0" applyFont="1" applyBorder="1"/>
    <xf numFmtId="0" fontId="13" fillId="0" borderId="10" xfId="15" applyFont="1" applyBorder="1" applyAlignment="1">
      <alignment horizontal="left" vertical="center" wrapText="1"/>
    </xf>
    <xf numFmtId="0" fontId="13" fillId="0" borderId="10" xfId="14" applyFont="1" applyBorder="1" applyAlignment="1">
      <alignment horizontal="center" vertical="center" wrapText="1"/>
    </xf>
    <xf numFmtId="0" fontId="13" fillId="0" borderId="10" xfId="14" applyFont="1" applyFill="1" applyBorder="1" applyAlignment="1">
      <alignment horizontal="center" vertical="center" wrapText="1"/>
    </xf>
    <xf numFmtId="4" fontId="13" fillId="0" borderId="10" xfId="14" applyNumberFormat="1" applyFont="1" applyFill="1" applyBorder="1" applyAlignment="1">
      <alignment horizontal="center" vertical="center" wrapText="1"/>
    </xf>
    <xf numFmtId="4" fontId="13" fillId="0" borderId="30" xfId="14" applyNumberFormat="1" applyFont="1" applyFill="1" applyBorder="1" applyAlignment="1">
      <alignment horizontal="center" vertical="center" wrapText="1"/>
    </xf>
    <xf numFmtId="0" fontId="10" fillId="0" borderId="31" xfId="16" applyFont="1" applyBorder="1" applyAlignment="1">
      <alignment horizontal="center" vertical="center" wrapText="1"/>
    </xf>
    <xf numFmtId="0" fontId="10" fillId="0" borderId="10" xfId="16" applyFont="1" applyBorder="1" applyAlignment="1">
      <alignment horizontal="center" vertical="center" wrapText="1"/>
    </xf>
    <xf numFmtId="0" fontId="13" fillId="0" borderId="10" xfId="17" applyFont="1" applyBorder="1" applyAlignment="1">
      <alignment horizontal="left" vertical="center" wrapText="1"/>
    </xf>
    <xf numFmtId="0" fontId="13" fillId="0" borderId="10" xfId="16" applyFont="1" applyBorder="1" applyAlignment="1">
      <alignment horizontal="center" vertical="center" wrapText="1"/>
    </xf>
    <xf numFmtId="0" fontId="13" fillId="0" borderId="10" xfId="16" applyFont="1" applyFill="1" applyBorder="1" applyAlignment="1">
      <alignment horizontal="center" vertical="center" wrapText="1"/>
    </xf>
    <xf numFmtId="4" fontId="13" fillId="0" borderId="10" xfId="16" applyNumberFormat="1" applyFont="1" applyFill="1" applyBorder="1" applyAlignment="1">
      <alignment horizontal="center" vertical="center" wrapText="1"/>
    </xf>
    <xf numFmtId="4" fontId="13" fillId="0" borderId="30" xfId="16" applyNumberFormat="1" applyFont="1" applyFill="1" applyBorder="1" applyAlignment="1">
      <alignment horizontal="center" vertical="center" wrapText="1"/>
    </xf>
    <xf numFmtId="0" fontId="9" fillId="0" borderId="3" xfId="3" applyFont="1" applyBorder="1"/>
    <xf numFmtId="0" fontId="9" fillId="0" borderId="3" xfId="3" applyFont="1" applyFill="1" applyBorder="1"/>
    <xf numFmtId="4" fontId="9" fillId="0" borderId="3" xfId="3" applyNumberFormat="1" applyFont="1" applyFill="1" applyBorder="1"/>
    <xf numFmtId="4" fontId="9" fillId="0" borderId="29" xfId="3" applyNumberFormat="1" applyFont="1" applyFill="1" applyBorder="1"/>
    <xf numFmtId="0" fontId="10" fillId="0" borderId="10" xfId="15" applyFont="1" applyBorder="1" applyAlignment="1">
      <alignment horizontal="left" vertical="center" wrapText="1"/>
    </xf>
    <xf numFmtId="0" fontId="10" fillId="0" borderId="10" xfId="14" applyFont="1" applyBorder="1" applyAlignment="1">
      <alignment horizontal="center" vertical="center" wrapText="1"/>
    </xf>
    <xf numFmtId="0" fontId="10" fillId="0" borderId="10" xfId="14" applyFont="1" applyFill="1" applyBorder="1" applyAlignment="1">
      <alignment horizontal="center" vertical="center" wrapText="1"/>
    </xf>
    <xf numFmtId="4" fontId="10" fillId="0" borderId="10" xfId="14" applyNumberFormat="1" applyFont="1" applyFill="1" applyBorder="1" applyAlignment="1">
      <alignment horizontal="center" vertical="center" wrapText="1"/>
    </xf>
    <xf numFmtId="4" fontId="9" fillId="0" borderId="3" xfId="3" applyNumberFormat="1" applyFont="1" applyBorder="1"/>
    <xf numFmtId="4" fontId="9" fillId="0" borderId="29" xfId="3" applyNumberFormat="1" applyFont="1" applyBorder="1"/>
    <xf numFmtId="0" fontId="13" fillId="0" borderId="28" xfId="12" applyFont="1" applyBorder="1" applyAlignment="1">
      <alignment horizontal="center" vertical="center" wrapText="1"/>
    </xf>
    <xf numFmtId="0" fontId="13" fillId="0" borderId="3" xfId="12" applyFont="1" applyBorder="1" applyAlignment="1">
      <alignment horizontal="center" vertical="center" wrapText="1"/>
    </xf>
    <xf numFmtId="0" fontId="13" fillId="0" borderId="3" xfId="13" applyFont="1" applyBorder="1" applyAlignment="1">
      <alignment horizontal="left" vertical="center" wrapText="1"/>
    </xf>
    <xf numFmtId="4" fontId="13" fillId="0" borderId="3" xfId="12" applyNumberFormat="1" applyFont="1" applyBorder="1" applyAlignment="1">
      <alignment horizontal="center" vertical="center" wrapText="1"/>
    </xf>
    <xf numFmtId="4" fontId="13" fillId="0" borderId="29" xfId="12" applyNumberFormat="1" applyFont="1" applyBorder="1" applyAlignment="1">
      <alignment horizontal="center" vertical="center" wrapText="1"/>
    </xf>
    <xf numFmtId="0" fontId="14" fillId="0" borderId="3" xfId="18" applyFont="1" applyBorder="1" applyAlignment="1">
      <alignment horizontal="left" vertical="center"/>
    </xf>
    <xf numFmtId="4" fontId="10" fillId="0" borderId="3" xfId="12" applyNumberFormat="1" applyFont="1" applyBorder="1" applyAlignment="1">
      <alignment horizontal="center" vertical="center" wrapText="1"/>
    </xf>
    <xf numFmtId="4" fontId="10" fillId="0" borderId="29" xfId="12" applyNumberFormat="1" applyFont="1" applyBorder="1" applyAlignment="1">
      <alignment horizontal="center" vertical="center" wrapText="1"/>
    </xf>
    <xf numFmtId="0" fontId="10" fillId="0" borderId="3" xfId="18" applyFont="1" applyBorder="1" applyAlignment="1">
      <alignment horizontal="left" vertical="center"/>
    </xf>
    <xf numFmtId="0" fontId="10" fillId="0" borderId="3" xfId="18" applyFont="1" applyFill="1" applyBorder="1" applyAlignment="1">
      <alignment horizontal="left" vertical="center"/>
    </xf>
    <xf numFmtId="0" fontId="10" fillId="0" borderId="3" xfId="13" applyFont="1" applyFill="1" applyBorder="1" applyAlignment="1">
      <alignment horizontal="left" vertical="center" wrapText="1"/>
    </xf>
    <xf numFmtId="4" fontId="15" fillId="0" borderId="29" xfId="12" applyNumberFormat="1" applyFont="1" applyFill="1" applyBorder="1" applyAlignment="1">
      <alignment horizontal="center" vertical="center" wrapText="1"/>
    </xf>
    <xf numFmtId="0" fontId="13" fillId="0" borderId="3" xfId="13" applyFont="1" applyFill="1" applyBorder="1" applyAlignment="1">
      <alignment horizontal="left" vertical="center" wrapText="1"/>
    </xf>
    <xf numFmtId="0" fontId="14" fillId="0" borderId="3" xfId="13" applyFont="1" applyFill="1" applyBorder="1" applyAlignment="1">
      <alignment horizontal="left" vertical="center" wrapText="1"/>
    </xf>
    <xf numFmtId="0" fontId="13" fillId="0" borderId="10" xfId="16" applyFont="1" applyFill="1" applyBorder="1" applyAlignment="1">
      <alignment horizontal="left" vertical="center" wrapText="1"/>
    </xf>
    <xf numFmtId="0" fontId="10" fillId="0" borderId="10" xfId="16" applyFont="1" applyFill="1" applyBorder="1" applyAlignment="1">
      <alignment horizontal="center" vertical="center" wrapText="1"/>
    </xf>
    <xf numFmtId="4" fontId="10" fillId="0" borderId="10" xfId="16" applyNumberFormat="1" applyFont="1" applyFill="1" applyBorder="1" applyAlignment="1">
      <alignment horizontal="center" vertical="center" wrapText="1"/>
    </xf>
    <xf numFmtId="4" fontId="10" fillId="0" borderId="30" xfId="16" applyNumberFormat="1" applyFont="1" applyFill="1" applyBorder="1" applyAlignment="1">
      <alignment horizontal="center" vertical="center" wrapText="1"/>
    </xf>
    <xf numFmtId="0" fontId="14" fillId="0" borderId="18" xfId="13" applyFont="1" applyBorder="1" applyAlignment="1">
      <alignment horizontal="left" vertical="center" wrapText="1"/>
    </xf>
    <xf numFmtId="0" fontId="10" fillId="0" borderId="18" xfId="12" applyFont="1" applyBorder="1" applyAlignment="1">
      <alignment horizontal="center" vertical="center" wrapText="1"/>
    </xf>
    <xf numFmtId="4" fontId="10" fillId="0" borderId="18" xfId="12" applyNumberFormat="1" applyFont="1" applyBorder="1" applyAlignment="1">
      <alignment horizontal="center" vertical="center" wrapText="1"/>
    </xf>
    <xf numFmtId="4" fontId="10" fillId="0" borderId="32" xfId="12" applyNumberFormat="1" applyFont="1" applyBorder="1" applyAlignment="1">
      <alignment horizontal="center" vertical="center" wrapText="1"/>
    </xf>
    <xf numFmtId="0" fontId="10" fillId="0" borderId="13" xfId="12" applyFont="1" applyBorder="1" applyAlignment="1">
      <alignment horizontal="center" vertical="center" wrapText="1"/>
    </xf>
    <xf numFmtId="0" fontId="10" fillId="0" borderId="5" xfId="13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4" fontId="10" fillId="0" borderId="5" xfId="12" applyNumberFormat="1" applyFont="1" applyFill="1" applyBorder="1" applyAlignment="1">
      <alignment horizontal="center" vertical="center" wrapText="1"/>
    </xf>
    <xf numFmtId="4" fontId="10" fillId="0" borderId="33" xfId="12" applyNumberFormat="1" applyFont="1" applyFill="1" applyBorder="1" applyAlignment="1">
      <alignment horizontal="center" vertical="center" wrapText="1"/>
    </xf>
    <xf numFmtId="0" fontId="14" fillId="0" borderId="5" xfId="13" applyFont="1" applyFill="1" applyBorder="1" applyAlignment="1">
      <alignment horizontal="left" vertical="center" wrapText="1"/>
    </xf>
    <xf numFmtId="0" fontId="10" fillId="0" borderId="19" xfId="12" applyFont="1" applyBorder="1" applyAlignment="1">
      <alignment horizontal="center" vertical="center" wrapText="1"/>
    </xf>
    <xf numFmtId="0" fontId="9" fillId="0" borderId="34" xfId="3" applyFont="1" applyBorder="1"/>
    <xf numFmtId="0" fontId="9" fillId="0" borderId="5" xfId="3" applyFont="1" applyBorder="1"/>
    <xf numFmtId="0" fontId="9" fillId="0" borderId="5" xfId="3" applyFont="1" applyFill="1" applyBorder="1"/>
    <xf numFmtId="4" fontId="9" fillId="0" borderId="5" xfId="3" applyNumberFormat="1" applyFont="1" applyFill="1" applyBorder="1"/>
    <xf numFmtId="4" fontId="9" fillId="0" borderId="33" xfId="3" applyNumberFormat="1" applyFont="1" applyFill="1" applyBorder="1"/>
    <xf numFmtId="0" fontId="13" fillId="0" borderId="34" xfId="12" applyFont="1" applyBorder="1" applyAlignment="1">
      <alignment horizontal="center" vertical="center" wrapText="1"/>
    </xf>
    <xf numFmtId="0" fontId="13" fillId="0" borderId="5" xfId="12" applyFont="1" applyBorder="1" applyAlignment="1">
      <alignment horizontal="center" vertical="center" wrapText="1"/>
    </xf>
    <xf numFmtId="0" fontId="13" fillId="0" borderId="5" xfId="13" applyFont="1" applyFill="1" applyBorder="1" applyAlignment="1">
      <alignment horizontal="left" vertical="center" wrapText="1"/>
    </xf>
    <xf numFmtId="0" fontId="13" fillId="0" borderId="5" xfId="12" applyFont="1" applyFill="1" applyBorder="1" applyAlignment="1">
      <alignment horizontal="center" vertical="center" wrapText="1"/>
    </xf>
    <xf numFmtId="4" fontId="13" fillId="0" borderId="5" xfId="12" applyNumberFormat="1" applyFont="1" applyFill="1" applyBorder="1" applyAlignment="1">
      <alignment horizontal="center" vertical="center" wrapText="1"/>
    </xf>
    <xf numFmtId="4" fontId="13" fillId="0" borderId="33" xfId="12" applyNumberFormat="1" applyFont="1" applyFill="1" applyBorder="1" applyAlignment="1">
      <alignment horizontal="center" vertical="center" wrapText="1"/>
    </xf>
    <xf numFmtId="0" fontId="10" fillId="0" borderId="34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5" xfId="13" applyFont="1" applyBorder="1" applyAlignment="1">
      <alignment horizontal="left" vertical="center" wrapText="1"/>
    </xf>
    <xf numFmtId="4" fontId="10" fillId="0" borderId="5" xfId="12" applyNumberFormat="1" applyFont="1" applyBorder="1" applyAlignment="1">
      <alignment horizontal="center" vertical="center" wrapText="1"/>
    </xf>
    <xf numFmtId="4" fontId="10" fillId="0" borderId="33" xfId="12" applyNumberFormat="1" applyFont="1" applyBorder="1" applyAlignment="1">
      <alignment horizontal="center" vertical="center" wrapText="1"/>
    </xf>
    <xf numFmtId="164" fontId="10" fillId="0" borderId="5" xfId="12" applyNumberFormat="1" applyFont="1" applyFill="1" applyBorder="1" applyAlignment="1">
      <alignment horizontal="center" vertical="center" wrapText="1"/>
    </xf>
    <xf numFmtId="0" fontId="13" fillId="0" borderId="5" xfId="12" applyFont="1" applyFill="1" applyBorder="1" applyAlignment="1">
      <alignment horizontal="left" vertical="center" wrapText="1"/>
    </xf>
    <xf numFmtId="3" fontId="10" fillId="0" borderId="5" xfId="12" applyNumberFormat="1" applyFont="1" applyFill="1" applyBorder="1" applyAlignment="1">
      <alignment horizontal="center" vertical="center" wrapText="1"/>
    </xf>
    <xf numFmtId="0" fontId="10" fillId="0" borderId="35" xfId="12" applyFont="1" applyBorder="1" applyAlignment="1">
      <alignment horizontal="center" vertical="center" wrapText="1"/>
    </xf>
    <xf numFmtId="0" fontId="10" fillId="0" borderId="36" xfId="12" applyFont="1" applyBorder="1" applyAlignment="1">
      <alignment horizontal="center" vertical="center" wrapText="1"/>
    </xf>
    <xf numFmtId="0" fontId="10" fillId="0" borderId="36" xfId="13" applyFont="1" applyFill="1" applyBorder="1" applyAlignment="1">
      <alignment horizontal="left" vertical="center" wrapText="1"/>
    </xf>
    <xf numFmtId="0" fontId="10" fillId="0" borderId="36" xfId="12" applyFont="1" applyFill="1" applyBorder="1" applyAlignment="1">
      <alignment horizontal="center" vertical="center" wrapText="1"/>
    </xf>
    <xf numFmtId="3" fontId="10" fillId="0" borderId="36" xfId="12" applyNumberFormat="1" applyFont="1" applyFill="1" applyBorder="1" applyAlignment="1">
      <alignment horizontal="center" vertical="center" wrapText="1"/>
    </xf>
    <xf numFmtId="4" fontId="10" fillId="0" borderId="36" xfId="12" applyNumberFormat="1" applyFont="1" applyFill="1" applyBorder="1" applyAlignment="1">
      <alignment horizontal="center" vertical="center" wrapText="1"/>
    </xf>
    <xf numFmtId="4" fontId="10" fillId="0" borderId="37" xfId="12" applyNumberFormat="1" applyFont="1" applyFill="1" applyBorder="1" applyAlignment="1">
      <alignment horizontal="center" vertical="center" wrapText="1"/>
    </xf>
    <xf numFmtId="0" fontId="10" fillId="0" borderId="20" xfId="12" applyFont="1" applyBorder="1" applyAlignment="1">
      <alignment horizontal="center" vertical="center" wrapText="1"/>
    </xf>
    <xf numFmtId="3" fontId="10" fillId="0" borderId="5" xfId="12" applyNumberFormat="1" applyFont="1" applyBorder="1" applyAlignment="1">
      <alignment horizontal="center" vertical="center" wrapText="1"/>
    </xf>
    <xf numFmtId="164" fontId="10" fillId="0" borderId="5" xfId="12" applyNumberFormat="1" applyFont="1" applyBorder="1" applyAlignment="1">
      <alignment horizontal="center" vertical="center" wrapText="1"/>
    </xf>
    <xf numFmtId="0" fontId="9" fillId="0" borderId="1" xfId="3" applyFont="1" applyBorder="1"/>
    <xf numFmtId="0" fontId="9" fillId="0" borderId="13" xfId="3" applyFont="1" applyBorder="1"/>
    <xf numFmtId="0" fontId="9" fillId="0" borderId="14" xfId="3" applyFont="1" applyBorder="1"/>
    <xf numFmtId="0" fontId="9" fillId="0" borderId="15" xfId="3" applyFont="1" applyBorder="1"/>
    <xf numFmtId="0" fontId="11" fillId="0" borderId="11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0" fillId="0" borderId="2" xfId="4" applyFont="1" applyBorder="1" applyAlignment="1">
      <alignment horizontal="center" wrapText="1"/>
    </xf>
    <xf numFmtId="0" fontId="10" fillId="0" borderId="4" xfId="4" applyFont="1" applyAlignment="1">
      <alignment horizontal="center" wrapText="1"/>
    </xf>
    <xf numFmtId="0" fontId="9" fillId="0" borderId="3" xfId="3" applyFont="1"/>
    <xf numFmtId="4" fontId="10" fillId="0" borderId="4" xfId="4" applyNumberFormat="1" applyFont="1" applyAlignment="1">
      <alignment horizontal="center" wrapText="1"/>
    </xf>
    <xf numFmtId="0" fontId="9" fillId="0" borderId="18" xfId="3" applyFont="1" applyBorder="1"/>
    <xf numFmtId="0" fontId="10" fillId="0" borderId="21" xfId="9" applyFont="1" applyBorder="1" applyAlignment="1">
      <alignment horizontal="center" vertical="center" wrapText="1"/>
    </xf>
    <xf numFmtId="0" fontId="10" fillId="0" borderId="24" xfId="9" applyFont="1" applyBorder="1" applyAlignment="1">
      <alignment horizontal="center" vertical="center" wrapText="1"/>
    </xf>
    <xf numFmtId="0" fontId="10" fillId="0" borderId="22" xfId="9" applyFont="1" applyBorder="1" applyAlignment="1">
      <alignment horizontal="center" vertical="center" wrapText="1"/>
    </xf>
    <xf numFmtId="0" fontId="10" fillId="0" borderId="7" xfId="9" applyFont="1" applyBorder="1" applyAlignment="1">
      <alignment horizontal="center" vertical="center" wrapText="1"/>
    </xf>
    <xf numFmtId="0" fontId="10" fillId="0" borderId="23" xfId="9" applyFont="1" applyBorder="1" applyAlignment="1">
      <alignment horizontal="center" vertical="center" wrapText="1"/>
    </xf>
    <xf numFmtId="0" fontId="10" fillId="0" borderId="16" xfId="4" applyFont="1" applyBorder="1" applyAlignment="1">
      <alignment horizontal="center" wrapText="1"/>
    </xf>
    <xf numFmtId="0" fontId="10" fillId="0" borderId="17" xfId="4" applyFont="1" applyBorder="1" applyAlignment="1">
      <alignment horizontal="center" wrapText="1"/>
    </xf>
    <xf numFmtId="2" fontId="10" fillId="0" borderId="4" xfId="4" applyNumberFormat="1" applyFont="1" applyAlignment="1">
      <alignment horizontal="center" wrapText="1"/>
    </xf>
    <xf numFmtId="0" fontId="10" fillId="0" borderId="1" xfId="1" applyFont="1" applyAlignment="1">
      <alignment horizontal="left" vertical="center" wrapText="1"/>
    </xf>
    <xf numFmtId="4" fontId="10" fillId="0" borderId="4" xfId="4" applyNumberFormat="1" applyFont="1" applyFill="1" applyAlignment="1">
      <alignment horizontal="center" wrapText="1"/>
    </xf>
    <xf numFmtId="0" fontId="11" fillId="0" borderId="5" xfId="5" applyFont="1" applyAlignment="1">
      <alignment horizontal="center" vertical="center"/>
    </xf>
    <xf numFmtId="0" fontId="13" fillId="0" borderId="1" xfId="7" applyFont="1" applyAlignment="1">
      <alignment horizontal="left" wrapText="1"/>
    </xf>
    <xf numFmtId="0" fontId="13" fillId="0" borderId="1" xfId="7" applyFont="1" applyAlignment="1">
      <alignment horizontal="left"/>
    </xf>
    <xf numFmtId="0" fontId="13" fillId="0" borderId="1" xfId="7" applyFont="1" applyAlignment="1">
      <alignment horizontal="left" vertical="center"/>
    </xf>
    <xf numFmtId="0" fontId="10" fillId="0" borderId="4" xfId="4" applyFont="1" applyFill="1" applyAlignment="1">
      <alignment horizontal="center" wrapText="1"/>
    </xf>
    <xf numFmtId="0" fontId="12" fillId="0" borderId="6" xfId="6" applyFont="1" applyFill="1" applyAlignment="1">
      <alignment horizontal="center" vertical="center" wrapText="1"/>
    </xf>
    <xf numFmtId="0" fontId="13" fillId="0" borderId="4" xfId="4" applyFont="1" applyAlignment="1">
      <alignment horizontal="center" wrapText="1"/>
    </xf>
    <xf numFmtId="0" fontId="10" fillId="0" borderId="2" xfId="2" applyFont="1" applyAlignment="1">
      <alignment horizontal="left" vertical="center" wrapText="1"/>
    </xf>
  </cellXfs>
  <cellStyles count="19">
    <cellStyle name="empty_row_title" xfId="3"/>
    <cellStyle name="itm_table_cost_sum_style" xfId="14"/>
    <cellStyle name="itm_table_cost_sum_style_left" xfId="15"/>
    <cellStyle name="itm_table_style" xfId="12"/>
    <cellStyle name="itm_table_style_left" xfId="13"/>
    <cellStyle name="itm_table_style_left_no_wrap" xfId="18"/>
    <cellStyle name="itm_table_sum_style" xfId="16"/>
    <cellStyle name="itm_table_sum_style_left" xfId="17"/>
    <cellStyle name="keys_sub_title" xfId="5"/>
    <cellStyle name="keys_title" xfId="1"/>
    <cellStyle name="keys_title_bold" xfId="7"/>
    <cellStyle name="keys_title_italic" xfId="8"/>
    <cellStyle name="main_title" xfId="6"/>
    <cellStyle name="sec_name_table_style_no_wrap" xfId="10"/>
    <cellStyle name="sec_name_table_style_no_wrap_border_right" xfId="11"/>
    <cellStyle name="table_head" xfId="9"/>
    <cellStyle name="vals_cntr_title" xfId="4"/>
    <cellStyle name="vals_title" xfId="2"/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6"/>
  <sheetViews>
    <sheetView showGridLines="0" tabSelected="1" zoomScale="90" zoomScaleNormal="90" workbookViewId="0">
      <selection activeCell="I269" sqref="I269"/>
    </sheetView>
  </sheetViews>
  <sheetFormatPr defaultRowHeight="15" x14ac:dyDescent="0.25"/>
  <cols>
    <col min="1" max="1" width="12" style="3" customWidth="1"/>
    <col min="2" max="2" width="33" style="3" customWidth="1"/>
    <col min="3" max="3" width="48" style="3" customWidth="1"/>
    <col min="4" max="4" width="18.140625" style="3" customWidth="1"/>
    <col min="5" max="5" width="17.28515625" style="3" customWidth="1"/>
    <col min="6" max="6" width="17.42578125" style="3" customWidth="1"/>
    <col min="7" max="7" width="24.140625" style="3" customWidth="1"/>
    <col min="8" max="8" width="19" style="3" customWidth="1"/>
    <col min="9" max="9" width="17.42578125" style="3" customWidth="1"/>
    <col min="10" max="10" width="19.28515625" style="3" customWidth="1"/>
    <col min="11" max="11" width="22.42578125" style="3" customWidth="1"/>
    <col min="12" max="12" width="20.5703125" style="3" customWidth="1"/>
    <col min="13" max="16384" width="9.140625" style="3"/>
  </cols>
  <sheetData>
    <row r="1" spans="1:12" ht="6.95" customHeight="1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x14ac:dyDescent="0.25">
      <c r="A2" s="129" t="s">
        <v>0</v>
      </c>
      <c r="B2" s="129"/>
      <c r="C2" s="129"/>
      <c r="D2" s="129"/>
      <c r="E2" s="129"/>
      <c r="F2" s="138" t="s">
        <v>133</v>
      </c>
      <c r="G2" s="138"/>
      <c r="H2" s="138"/>
      <c r="I2" s="138"/>
      <c r="J2" s="138"/>
      <c r="K2" s="138"/>
      <c r="L2" s="138"/>
    </row>
    <row r="3" spans="1:12" ht="6.95" customHeight="1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57" customHeight="1" x14ac:dyDescent="0.25">
      <c r="A4" s="117" t="s">
        <v>148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s="2" customFormat="1" x14ac:dyDescent="0.25">
      <c r="A5" s="131" t="s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12" s="2" customFormat="1" ht="6.95" customHeight="1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s="2" customFormat="1" x14ac:dyDescent="0.25">
      <c r="A7" s="117" t="s">
        <v>149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s="2" customFormat="1" x14ac:dyDescent="0.25">
      <c r="A8" s="131" t="s">
        <v>2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</row>
    <row r="9" spans="1:12" s="2" customFormat="1" ht="12" customHeight="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</row>
    <row r="10" spans="1:12" s="2" customFormat="1" ht="15.75" x14ac:dyDescent="0.25">
      <c r="A10" s="136" t="s">
        <v>150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</row>
    <row r="11" spans="1:12" s="2" customFormat="1" ht="6.95" customHeight="1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</row>
    <row r="12" spans="1:12" s="2" customFormat="1" x14ac:dyDescent="0.25">
      <c r="A12" s="137" t="s">
        <v>153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</row>
    <row r="13" spans="1:12" s="2" customFormat="1" x14ac:dyDescent="0.25">
      <c r="A13" s="131" t="s">
        <v>3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</row>
    <row r="14" spans="1:12" s="2" customFormat="1" ht="6.95" customHeight="1" x14ac:dyDescent="0.2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12" s="2" customFormat="1" x14ac:dyDescent="0.25">
      <c r="A15" s="4" t="s">
        <v>4</v>
      </c>
      <c r="B15" s="117" t="s">
        <v>5</v>
      </c>
      <c r="C15" s="117"/>
      <c r="D15" s="117"/>
      <c r="E15" s="4" t="s">
        <v>6</v>
      </c>
      <c r="F15" s="118"/>
      <c r="G15" s="118"/>
      <c r="H15" s="118"/>
      <c r="I15" s="118"/>
      <c r="J15" s="118"/>
      <c r="K15" s="118"/>
      <c r="L15" s="118"/>
    </row>
    <row r="16" spans="1:12" s="2" customFormat="1" ht="6.95" customHeight="1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</row>
    <row r="17" spans="1:12" s="2" customFormat="1" x14ac:dyDescent="0.25">
      <c r="A17" s="4" t="s">
        <v>7</v>
      </c>
      <c r="B17" s="117" t="s">
        <v>151</v>
      </c>
      <c r="C17" s="117"/>
      <c r="D17" s="117"/>
      <c r="E17" s="117"/>
      <c r="F17" s="118"/>
      <c r="G17" s="118"/>
      <c r="H17" s="118"/>
      <c r="I17" s="118"/>
      <c r="J17" s="118"/>
      <c r="K17" s="118"/>
      <c r="L17" s="118"/>
    </row>
    <row r="18" spans="1:12" s="2" customFormat="1" x14ac:dyDescent="0.25">
      <c r="A18" s="131" t="s">
        <v>8</v>
      </c>
      <c r="B18" s="131"/>
      <c r="C18" s="131"/>
      <c r="D18" s="131"/>
      <c r="E18" s="131"/>
      <c r="F18" s="118"/>
      <c r="G18" s="118"/>
      <c r="H18" s="118"/>
      <c r="I18" s="118"/>
      <c r="J18" s="118"/>
      <c r="K18" s="118"/>
      <c r="L18" s="118"/>
    </row>
    <row r="19" spans="1:12" s="2" customFormat="1" ht="6.95" customHeight="1" x14ac:dyDescent="0.2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</row>
    <row r="20" spans="1:12" s="2" customFormat="1" ht="40.5" customHeight="1" x14ac:dyDescent="0.25">
      <c r="A20" s="132" t="s">
        <v>152</v>
      </c>
      <c r="B20" s="133"/>
      <c r="C20" s="117" t="s">
        <v>157</v>
      </c>
      <c r="D20" s="117"/>
      <c r="E20" s="118"/>
      <c r="F20" s="118"/>
      <c r="G20" s="118"/>
      <c r="H20" s="118"/>
      <c r="I20" s="118"/>
      <c r="J20" s="118"/>
      <c r="K20" s="118"/>
      <c r="L20" s="118"/>
    </row>
    <row r="21" spans="1:12" s="2" customFormat="1" ht="21" customHeight="1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</row>
    <row r="22" spans="1:12" s="2" customFormat="1" x14ac:dyDescent="0.25">
      <c r="A22" s="134" t="s">
        <v>9</v>
      </c>
      <c r="B22" s="134"/>
      <c r="C22" s="128">
        <f>C26+C28+C30+C32</f>
        <v>1094.49</v>
      </c>
      <c r="D22" s="117"/>
      <c r="E22" s="4" t="s">
        <v>10</v>
      </c>
      <c r="F22" s="3"/>
      <c r="G22" s="129" t="s">
        <v>11</v>
      </c>
      <c r="H22" s="129"/>
      <c r="I22" s="129"/>
      <c r="J22" s="130">
        <f>ROUND(L208/1000,2)</f>
        <v>521.17999999999995</v>
      </c>
      <c r="K22" s="135"/>
      <c r="L22" s="4" t="s">
        <v>10</v>
      </c>
    </row>
    <row r="23" spans="1:12" s="2" customFormat="1" ht="6.95" customHeight="1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</row>
    <row r="24" spans="1:12" s="2" customFormat="1" x14ac:dyDescent="0.25">
      <c r="A24" s="3"/>
      <c r="B24" s="5" t="s">
        <v>12</v>
      </c>
      <c r="C24" s="118"/>
      <c r="D24" s="118"/>
      <c r="E24" s="118"/>
      <c r="F24" s="118"/>
      <c r="G24" s="129" t="s">
        <v>13</v>
      </c>
      <c r="H24" s="129"/>
      <c r="I24" s="129"/>
      <c r="J24" s="128">
        <v>0</v>
      </c>
      <c r="K24" s="128"/>
      <c r="L24" s="4" t="s">
        <v>10</v>
      </c>
    </row>
    <row r="25" spans="1:12" s="2" customFormat="1" ht="6.95" customHeight="1" x14ac:dyDescent="0.25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  <row r="26" spans="1:12" s="2" customFormat="1" x14ac:dyDescent="0.25">
      <c r="A26" s="3"/>
      <c r="B26" s="6" t="s">
        <v>14</v>
      </c>
      <c r="C26" s="128">
        <v>0</v>
      </c>
      <c r="D26" s="128"/>
      <c r="E26" s="4" t="s">
        <v>10</v>
      </c>
      <c r="F26" s="7"/>
      <c r="G26" s="129" t="s">
        <v>15</v>
      </c>
      <c r="H26" s="129"/>
      <c r="I26" s="129"/>
      <c r="J26" s="130">
        <f>G169</f>
        <v>724.94</v>
      </c>
      <c r="K26" s="130"/>
      <c r="L26" s="4" t="s">
        <v>16</v>
      </c>
    </row>
    <row r="27" spans="1:12" s="2" customFormat="1" ht="6.95" customHeight="1" x14ac:dyDescent="0.25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</row>
    <row r="28" spans="1:12" s="2" customFormat="1" x14ac:dyDescent="0.25">
      <c r="A28" s="3"/>
      <c r="B28" s="6" t="s">
        <v>17</v>
      </c>
      <c r="C28" s="128">
        <v>0</v>
      </c>
      <c r="D28" s="128"/>
      <c r="E28" s="4" t="s">
        <v>10</v>
      </c>
      <c r="F28" s="7"/>
      <c r="G28" s="129" t="s">
        <v>18</v>
      </c>
      <c r="H28" s="129"/>
      <c r="I28" s="129"/>
      <c r="J28" s="128">
        <v>0</v>
      </c>
      <c r="K28" s="128"/>
      <c r="L28" s="4" t="s">
        <v>16</v>
      </c>
    </row>
    <row r="29" spans="1:12" s="2" customFormat="1" ht="6.95" customHeight="1" x14ac:dyDescent="0.25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</row>
    <row r="30" spans="1:12" s="2" customFormat="1" x14ac:dyDescent="0.25">
      <c r="A30" s="3"/>
      <c r="B30" s="6" t="s">
        <v>19</v>
      </c>
      <c r="C30" s="128">
        <v>0</v>
      </c>
      <c r="D30" s="128"/>
      <c r="E30" s="4" t="s">
        <v>10</v>
      </c>
      <c r="F30" s="118"/>
      <c r="G30" s="118"/>
      <c r="H30" s="118"/>
      <c r="I30" s="118"/>
      <c r="J30" s="118"/>
      <c r="K30" s="118"/>
      <c r="L30" s="118"/>
    </row>
    <row r="31" spans="1:12" s="2" customFormat="1" ht="6.95" customHeight="1" x14ac:dyDescent="0.25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</row>
    <row r="32" spans="1:12" s="2" customFormat="1" x14ac:dyDescent="0.25">
      <c r="A32" s="3"/>
      <c r="B32" s="6" t="s">
        <v>20</v>
      </c>
      <c r="C32" s="119">
        <f>ROUND(L201/1000,2)</f>
        <v>1094.49</v>
      </c>
      <c r="D32" s="117"/>
      <c r="E32" s="4" t="s">
        <v>10</v>
      </c>
      <c r="F32" s="118"/>
      <c r="G32" s="118"/>
      <c r="H32" s="118"/>
      <c r="I32" s="118"/>
      <c r="J32" s="118"/>
      <c r="K32" s="118"/>
      <c r="L32" s="118"/>
    </row>
    <row r="33" spans="1:12" s="2" customFormat="1" ht="21" customHeight="1" x14ac:dyDescent="0.25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</row>
    <row r="34" spans="1:12" s="2" customFormat="1" x14ac:dyDescent="0.25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</row>
    <row r="35" spans="1:12" s="2" customFormat="1" x14ac:dyDescent="0.25">
      <c r="A35" s="121" t="s">
        <v>21</v>
      </c>
      <c r="B35" s="123" t="s">
        <v>22</v>
      </c>
      <c r="C35" s="123" t="s">
        <v>23</v>
      </c>
      <c r="D35" s="123" t="s">
        <v>24</v>
      </c>
      <c r="E35" s="123" t="s">
        <v>25</v>
      </c>
      <c r="F35" s="123"/>
      <c r="G35" s="123"/>
      <c r="H35" s="123" t="s">
        <v>26</v>
      </c>
      <c r="I35" s="123"/>
      <c r="J35" s="123"/>
      <c r="K35" s="123"/>
      <c r="L35" s="125"/>
    </row>
    <row r="36" spans="1:12" s="2" customFormat="1" ht="60" x14ac:dyDescent="0.25">
      <c r="A36" s="122"/>
      <c r="B36" s="124"/>
      <c r="C36" s="124"/>
      <c r="D36" s="124"/>
      <c r="E36" s="8" t="s">
        <v>27</v>
      </c>
      <c r="F36" s="8" t="s">
        <v>28</v>
      </c>
      <c r="G36" s="8" t="s">
        <v>29</v>
      </c>
      <c r="H36" s="8" t="s">
        <v>30</v>
      </c>
      <c r="I36" s="8" t="s">
        <v>31</v>
      </c>
      <c r="J36" s="8" t="s">
        <v>32</v>
      </c>
      <c r="K36" s="8" t="s">
        <v>28</v>
      </c>
      <c r="L36" s="9" t="s">
        <v>33</v>
      </c>
    </row>
    <row r="37" spans="1:12" s="2" customFormat="1" x14ac:dyDescent="0.25">
      <c r="A37" s="10" t="s">
        <v>34</v>
      </c>
      <c r="B37" s="8" t="s">
        <v>35</v>
      </c>
      <c r="C37" s="8" t="s">
        <v>36</v>
      </c>
      <c r="D37" s="8" t="s">
        <v>37</v>
      </c>
      <c r="E37" s="8" t="s">
        <v>38</v>
      </c>
      <c r="F37" s="8" t="s">
        <v>39</v>
      </c>
      <c r="G37" s="8" t="s">
        <v>40</v>
      </c>
      <c r="H37" s="8" t="s">
        <v>41</v>
      </c>
      <c r="I37" s="8" t="s">
        <v>42</v>
      </c>
      <c r="J37" s="8" t="s">
        <v>43</v>
      </c>
      <c r="K37" s="8" t="s">
        <v>44</v>
      </c>
      <c r="L37" s="9" t="s">
        <v>45</v>
      </c>
    </row>
    <row r="38" spans="1:12" s="2" customFormat="1" x14ac:dyDescent="0.25">
      <c r="A38" s="11" t="s">
        <v>154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3"/>
    </row>
    <row r="39" spans="1:12" s="2" customFormat="1" ht="45" x14ac:dyDescent="0.25">
      <c r="A39" s="14">
        <v>1</v>
      </c>
      <c r="B39" s="15" t="s">
        <v>46</v>
      </c>
      <c r="C39" s="16" t="s">
        <v>47</v>
      </c>
      <c r="D39" s="17" t="s">
        <v>48</v>
      </c>
      <c r="E39" s="18">
        <v>11</v>
      </c>
      <c r="F39" s="19"/>
      <c r="G39" s="20">
        <v>11</v>
      </c>
      <c r="H39" s="19"/>
      <c r="I39" s="19"/>
      <c r="J39" s="21"/>
      <c r="K39" s="21"/>
      <c r="L39" s="22"/>
    </row>
    <row r="40" spans="1:12" s="2" customFormat="1" x14ac:dyDescent="0.25">
      <c r="A40" s="23"/>
      <c r="B40" s="17" t="s">
        <v>34</v>
      </c>
      <c r="C40" s="24" t="s">
        <v>49</v>
      </c>
      <c r="D40" s="17" t="s">
        <v>50</v>
      </c>
      <c r="E40" s="17"/>
      <c r="F40" s="19"/>
      <c r="G40" s="25">
        <f>G41+G42+G43+G44+G45</f>
        <v>39.6</v>
      </c>
      <c r="H40" s="19"/>
      <c r="I40" s="19"/>
      <c r="J40" s="21"/>
      <c r="K40" s="21"/>
      <c r="L40" s="26">
        <f>SUM(L41:L45)</f>
        <v>26733.93</v>
      </c>
    </row>
    <row r="41" spans="1:12" s="2" customFormat="1" x14ac:dyDescent="0.25">
      <c r="A41" s="23"/>
      <c r="B41" s="17" t="s">
        <v>51</v>
      </c>
      <c r="C41" s="24" t="s">
        <v>52</v>
      </c>
      <c r="D41" s="17" t="s">
        <v>50</v>
      </c>
      <c r="E41" s="27">
        <v>0.36</v>
      </c>
      <c r="F41" s="19"/>
      <c r="G41" s="21">
        <f>E41*$G$39</f>
        <v>3.96</v>
      </c>
      <c r="H41" s="19"/>
      <c r="I41" s="19"/>
      <c r="J41" s="21">
        <v>668.23</v>
      </c>
      <c r="K41" s="21"/>
      <c r="L41" s="22">
        <f>ROUND(G41*J41,2)</f>
        <v>2646.19</v>
      </c>
    </row>
    <row r="42" spans="1:12" s="2" customFormat="1" x14ac:dyDescent="0.25">
      <c r="A42" s="23"/>
      <c r="B42" s="17" t="s">
        <v>53</v>
      </c>
      <c r="C42" s="24" t="s">
        <v>54</v>
      </c>
      <c r="D42" s="17" t="s">
        <v>50</v>
      </c>
      <c r="E42" s="27">
        <v>1.08</v>
      </c>
      <c r="F42" s="19"/>
      <c r="G42" s="21">
        <f t="shared" ref="G42:G45" si="0">E42*$G$39</f>
        <v>11.88</v>
      </c>
      <c r="H42" s="19"/>
      <c r="I42" s="19"/>
      <c r="J42" s="21">
        <v>527.16</v>
      </c>
      <c r="K42" s="21"/>
      <c r="L42" s="22">
        <f>ROUND(G42*J42,2)</f>
        <v>6262.66</v>
      </c>
    </row>
    <row r="43" spans="1:12" s="2" customFormat="1" x14ac:dyDescent="0.25">
      <c r="A43" s="23"/>
      <c r="B43" s="17" t="s">
        <v>55</v>
      </c>
      <c r="C43" s="24" t="s">
        <v>56</v>
      </c>
      <c r="D43" s="17" t="s">
        <v>50</v>
      </c>
      <c r="E43" s="27">
        <v>0.9</v>
      </c>
      <c r="F43" s="19"/>
      <c r="G43" s="25">
        <f t="shared" si="0"/>
        <v>9.9</v>
      </c>
      <c r="H43" s="19"/>
      <c r="I43" s="19"/>
      <c r="J43" s="21">
        <v>798.17</v>
      </c>
      <c r="K43" s="21"/>
      <c r="L43" s="22">
        <f>ROUND(G43*J43,2)</f>
        <v>7901.88</v>
      </c>
    </row>
    <row r="44" spans="1:12" s="2" customFormat="1" x14ac:dyDescent="0.25">
      <c r="A44" s="23"/>
      <c r="B44" s="17" t="s">
        <v>57</v>
      </c>
      <c r="C44" s="24" t="s">
        <v>58</v>
      </c>
      <c r="D44" s="17" t="s">
        <v>50</v>
      </c>
      <c r="E44" s="27">
        <v>0.9</v>
      </c>
      <c r="F44" s="19"/>
      <c r="G44" s="25">
        <f t="shared" si="0"/>
        <v>9.9</v>
      </c>
      <c r="H44" s="19"/>
      <c r="I44" s="19"/>
      <c r="J44" s="21">
        <v>653.38</v>
      </c>
      <c r="K44" s="21"/>
      <c r="L44" s="22">
        <f>ROUND(G44*J44,2)</f>
        <v>6468.46</v>
      </c>
    </row>
    <row r="45" spans="1:12" s="2" customFormat="1" x14ac:dyDescent="0.25">
      <c r="A45" s="23"/>
      <c r="B45" s="17" t="s">
        <v>59</v>
      </c>
      <c r="C45" s="24" t="s">
        <v>60</v>
      </c>
      <c r="D45" s="17" t="s">
        <v>50</v>
      </c>
      <c r="E45" s="27">
        <v>0.36</v>
      </c>
      <c r="F45" s="19"/>
      <c r="G45" s="21">
        <f t="shared" si="0"/>
        <v>3.96</v>
      </c>
      <c r="H45" s="19"/>
      <c r="I45" s="19"/>
      <c r="J45" s="21">
        <v>872.41</v>
      </c>
      <c r="K45" s="21"/>
      <c r="L45" s="22">
        <f>ROUND(G45*J45,2)</f>
        <v>3454.74</v>
      </c>
    </row>
    <row r="46" spans="1:12" s="2" customFormat="1" x14ac:dyDescent="0.25">
      <c r="A46" s="28"/>
      <c r="B46" s="29"/>
      <c r="C46" s="30" t="s">
        <v>61</v>
      </c>
      <c r="D46" s="31"/>
      <c r="E46" s="31"/>
      <c r="F46" s="32"/>
      <c r="G46" s="32"/>
      <c r="H46" s="32"/>
      <c r="I46" s="32"/>
      <c r="J46" s="33"/>
      <c r="K46" s="33"/>
      <c r="L46" s="34">
        <f>L40</f>
        <v>26733.93</v>
      </c>
    </row>
    <row r="47" spans="1:12" s="2" customFormat="1" x14ac:dyDescent="0.25">
      <c r="A47" s="23"/>
      <c r="B47" s="17"/>
      <c r="C47" s="24" t="s">
        <v>62</v>
      </c>
      <c r="D47" s="17"/>
      <c r="E47" s="17"/>
      <c r="F47" s="19"/>
      <c r="G47" s="19"/>
      <c r="H47" s="19"/>
      <c r="I47" s="19"/>
      <c r="J47" s="21"/>
      <c r="K47" s="21"/>
      <c r="L47" s="22">
        <f>L40</f>
        <v>26733.93</v>
      </c>
    </row>
    <row r="48" spans="1:12" s="2" customFormat="1" x14ac:dyDescent="0.25">
      <c r="A48" s="23"/>
      <c r="B48" s="17" t="s">
        <v>63</v>
      </c>
      <c r="C48" s="24" t="s">
        <v>131</v>
      </c>
      <c r="D48" s="17" t="s">
        <v>64</v>
      </c>
      <c r="E48" s="18">
        <v>74</v>
      </c>
      <c r="F48" s="19"/>
      <c r="G48" s="20">
        <v>74</v>
      </c>
      <c r="H48" s="19"/>
      <c r="I48" s="19"/>
      <c r="J48" s="21"/>
      <c r="K48" s="21"/>
      <c r="L48" s="22">
        <f>ROUND(G48*L47/100,2)</f>
        <v>19783.11</v>
      </c>
    </row>
    <row r="49" spans="1:12" s="2" customFormat="1" x14ac:dyDescent="0.25">
      <c r="A49" s="23"/>
      <c r="B49" s="17" t="s">
        <v>65</v>
      </c>
      <c r="C49" s="24" t="s">
        <v>132</v>
      </c>
      <c r="D49" s="17" t="s">
        <v>64</v>
      </c>
      <c r="E49" s="18">
        <v>36</v>
      </c>
      <c r="F49" s="19"/>
      <c r="G49" s="20">
        <v>36</v>
      </c>
      <c r="H49" s="19"/>
      <c r="I49" s="19"/>
      <c r="J49" s="21"/>
      <c r="K49" s="21"/>
      <c r="L49" s="22">
        <f>ROUND(G49*L47/100,2)</f>
        <v>9624.2099999999991</v>
      </c>
    </row>
    <row r="50" spans="1:12" s="2" customFormat="1" x14ac:dyDescent="0.25">
      <c r="A50" s="35"/>
      <c r="B50" s="36"/>
      <c r="C50" s="37" t="s">
        <v>66</v>
      </c>
      <c r="D50" s="38"/>
      <c r="E50" s="38"/>
      <c r="F50" s="39"/>
      <c r="G50" s="39"/>
      <c r="H50" s="39"/>
      <c r="I50" s="39"/>
      <c r="J50" s="40">
        <f>L50/E39</f>
        <v>5103.75</v>
      </c>
      <c r="K50" s="40"/>
      <c r="L50" s="41">
        <f>L46+L48+L49</f>
        <v>56141.25</v>
      </c>
    </row>
    <row r="51" spans="1:12" s="2" customFormat="1" ht="6.95" customHeight="1" x14ac:dyDescent="0.25">
      <c r="A51" s="28"/>
      <c r="B51" s="42"/>
      <c r="C51" s="42"/>
      <c r="D51" s="42"/>
      <c r="E51" s="42"/>
      <c r="F51" s="43"/>
      <c r="G51" s="43"/>
      <c r="H51" s="43"/>
      <c r="I51" s="43"/>
      <c r="J51" s="44"/>
      <c r="K51" s="44"/>
      <c r="L51" s="45"/>
    </row>
    <row r="52" spans="1:12" s="2" customFormat="1" ht="30" x14ac:dyDescent="0.25">
      <c r="A52" s="14">
        <v>2</v>
      </c>
      <c r="B52" s="15" t="s">
        <v>67</v>
      </c>
      <c r="C52" s="16" t="s">
        <v>68</v>
      </c>
      <c r="D52" s="17" t="s">
        <v>69</v>
      </c>
      <c r="E52" s="18">
        <v>3</v>
      </c>
      <c r="F52" s="19"/>
      <c r="G52" s="20">
        <v>3</v>
      </c>
      <c r="H52" s="19"/>
      <c r="I52" s="19"/>
      <c r="J52" s="21"/>
      <c r="K52" s="21"/>
      <c r="L52" s="22"/>
    </row>
    <row r="53" spans="1:12" s="2" customFormat="1" x14ac:dyDescent="0.25">
      <c r="A53" s="23"/>
      <c r="B53" s="17" t="s">
        <v>34</v>
      </c>
      <c r="C53" s="24" t="s">
        <v>49</v>
      </c>
      <c r="D53" s="17" t="s">
        <v>50</v>
      </c>
      <c r="E53" s="17"/>
      <c r="F53" s="19"/>
      <c r="G53" s="21">
        <f>SUM(G54:G58)</f>
        <v>8.64</v>
      </c>
      <c r="H53" s="19"/>
      <c r="I53" s="19"/>
      <c r="J53" s="21"/>
      <c r="K53" s="21"/>
      <c r="L53" s="26">
        <f>SUM(L54:L58)</f>
        <v>5835.78</v>
      </c>
    </row>
    <row r="54" spans="1:12" s="2" customFormat="1" x14ac:dyDescent="0.25">
      <c r="A54" s="23"/>
      <c r="B54" s="17" t="s">
        <v>51</v>
      </c>
      <c r="C54" s="24" t="s">
        <v>52</v>
      </c>
      <c r="D54" s="17" t="s">
        <v>50</v>
      </c>
      <c r="E54" s="27">
        <v>0.28999999999999998</v>
      </c>
      <c r="F54" s="19"/>
      <c r="G54" s="21">
        <f>E54*$G$52</f>
        <v>0.86999999999999988</v>
      </c>
      <c r="H54" s="19"/>
      <c r="I54" s="19"/>
      <c r="J54" s="21">
        <v>668.23</v>
      </c>
      <c r="K54" s="21"/>
      <c r="L54" s="22">
        <f>ROUND(G54*J54,2)</f>
        <v>581.36</v>
      </c>
    </row>
    <row r="55" spans="1:12" s="2" customFormat="1" x14ac:dyDescent="0.25">
      <c r="A55" s="23"/>
      <c r="B55" s="17" t="s">
        <v>53</v>
      </c>
      <c r="C55" s="24" t="s">
        <v>54</v>
      </c>
      <c r="D55" s="17" t="s">
        <v>50</v>
      </c>
      <c r="E55" s="27">
        <v>0.86</v>
      </c>
      <c r="F55" s="19"/>
      <c r="G55" s="21">
        <f t="shared" ref="G55:G58" si="1">E55*$G$52</f>
        <v>2.58</v>
      </c>
      <c r="H55" s="19"/>
      <c r="I55" s="19"/>
      <c r="J55" s="21">
        <v>527.16</v>
      </c>
      <c r="K55" s="21"/>
      <c r="L55" s="22">
        <f>ROUND(G55*J55,2)</f>
        <v>1360.07</v>
      </c>
    </row>
    <row r="56" spans="1:12" s="2" customFormat="1" x14ac:dyDescent="0.25">
      <c r="A56" s="23"/>
      <c r="B56" s="17" t="s">
        <v>55</v>
      </c>
      <c r="C56" s="24" t="s">
        <v>56</v>
      </c>
      <c r="D56" s="17" t="s">
        <v>50</v>
      </c>
      <c r="E56" s="27">
        <v>0.72</v>
      </c>
      <c r="F56" s="19"/>
      <c r="G56" s="21">
        <f t="shared" si="1"/>
        <v>2.16</v>
      </c>
      <c r="H56" s="19"/>
      <c r="I56" s="19"/>
      <c r="J56" s="21">
        <v>798.17</v>
      </c>
      <c r="K56" s="21"/>
      <c r="L56" s="22">
        <f>ROUND(G56*J56,2)</f>
        <v>1724.05</v>
      </c>
    </row>
    <row r="57" spans="1:12" s="2" customFormat="1" x14ac:dyDescent="0.25">
      <c r="A57" s="23"/>
      <c r="B57" s="17" t="s">
        <v>57</v>
      </c>
      <c r="C57" s="24" t="s">
        <v>58</v>
      </c>
      <c r="D57" s="17" t="s">
        <v>50</v>
      </c>
      <c r="E57" s="27">
        <v>0.72</v>
      </c>
      <c r="F57" s="19"/>
      <c r="G57" s="21">
        <f t="shared" si="1"/>
        <v>2.16</v>
      </c>
      <c r="H57" s="19"/>
      <c r="I57" s="19"/>
      <c r="J57" s="21">
        <v>653.38</v>
      </c>
      <c r="K57" s="21"/>
      <c r="L57" s="22">
        <f>ROUND(G57*J57,2)</f>
        <v>1411.3</v>
      </c>
    </row>
    <row r="58" spans="1:12" s="2" customFormat="1" x14ac:dyDescent="0.25">
      <c r="A58" s="23"/>
      <c r="B58" s="17" t="s">
        <v>59</v>
      </c>
      <c r="C58" s="24" t="s">
        <v>60</v>
      </c>
      <c r="D58" s="17" t="s">
        <v>50</v>
      </c>
      <c r="E58" s="27">
        <v>0.28999999999999998</v>
      </c>
      <c r="F58" s="19"/>
      <c r="G58" s="21">
        <f t="shared" si="1"/>
        <v>0.86999999999999988</v>
      </c>
      <c r="H58" s="19"/>
      <c r="I58" s="19"/>
      <c r="J58" s="21">
        <v>872.41</v>
      </c>
      <c r="K58" s="21"/>
      <c r="L58" s="22">
        <f>ROUND(G58*J58,2)</f>
        <v>759</v>
      </c>
    </row>
    <row r="59" spans="1:12" s="2" customFormat="1" x14ac:dyDescent="0.25">
      <c r="A59" s="28"/>
      <c r="B59" s="29"/>
      <c r="C59" s="46" t="s">
        <v>61</v>
      </c>
      <c r="D59" s="47"/>
      <c r="E59" s="47"/>
      <c r="F59" s="48"/>
      <c r="G59" s="48"/>
      <c r="H59" s="48"/>
      <c r="I59" s="48"/>
      <c r="J59" s="49"/>
      <c r="K59" s="49"/>
      <c r="L59" s="34">
        <f>L53</f>
        <v>5835.78</v>
      </c>
    </row>
    <row r="60" spans="1:12" s="2" customFormat="1" x14ac:dyDescent="0.25">
      <c r="A60" s="23"/>
      <c r="B60" s="17"/>
      <c r="C60" s="24" t="s">
        <v>62</v>
      </c>
      <c r="D60" s="17"/>
      <c r="E60" s="17"/>
      <c r="F60" s="19"/>
      <c r="G60" s="19"/>
      <c r="H60" s="19"/>
      <c r="I60" s="19"/>
      <c r="J60" s="21"/>
      <c r="K60" s="21"/>
      <c r="L60" s="22">
        <f>L53</f>
        <v>5835.78</v>
      </c>
    </row>
    <row r="61" spans="1:12" s="2" customFormat="1" x14ac:dyDescent="0.25">
      <c r="A61" s="23"/>
      <c r="B61" s="17" t="s">
        <v>63</v>
      </c>
      <c r="C61" s="24" t="s">
        <v>129</v>
      </c>
      <c r="D61" s="17" t="s">
        <v>64</v>
      </c>
      <c r="E61" s="18">
        <v>74</v>
      </c>
      <c r="F61" s="19"/>
      <c r="G61" s="20">
        <v>74</v>
      </c>
      <c r="H61" s="19"/>
      <c r="I61" s="19"/>
      <c r="J61" s="21"/>
      <c r="K61" s="21"/>
      <c r="L61" s="22">
        <f>ROUND(G61*L60/100,2)</f>
        <v>4318.4799999999996</v>
      </c>
    </row>
    <row r="62" spans="1:12" s="2" customFormat="1" x14ac:dyDescent="0.25">
      <c r="A62" s="23"/>
      <c r="B62" s="17" t="s">
        <v>65</v>
      </c>
      <c r="C62" s="24" t="s">
        <v>130</v>
      </c>
      <c r="D62" s="17" t="s">
        <v>64</v>
      </c>
      <c r="E62" s="18">
        <v>36</v>
      </c>
      <c r="F62" s="19"/>
      <c r="G62" s="20">
        <v>36</v>
      </c>
      <c r="H62" s="19"/>
      <c r="I62" s="19"/>
      <c r="J62" s="21"/>
      <c r="K62" s="21"/>
      <c r="L62" s="22">
        <f>ROUND(G62*L60/100,2)</f>
        <v>2100.88</v>
      </c>
    </row>
    <row r="63" spans="1:12" s="2" customFormat="1" x14ac:dyDescent="0.25">
      <c r="A63" s="35"/>
      <c r="B63" s="38"/>
      <c r="C63" s="37" t="s">
        <v>66</v>
      </c>
      <c r="D63" s="38"/>
      <c r="E63" s="38"/>
      <c r="F63" s="39"/>
      <c r="G63" s="39"/>
      <c r="H63" s="39"/>
      <c r="I63" s="39"/>
      <c r="J63" s="40">
        <f>L63/E52</f>
        <v>4085.0466666666666</v>
      </c>
      <c r="K63" s="40"/>
      <c r="L63" s="41">
        <f>L59+L61+L62</f>
        <v>12255.14</v>
      </c>
    </row>
    <row r="64" spans="1:12" s="2" customFormat="1" ht="6.95" customHeight="1" x14ac:dyDescent="0.25">
      <c r="A64" s="28"/>
      <c r="B64" s="42"/>
      <c r="C64" s="42"/>
      <c r="D64" s="42"/>
      <c r="E64" s="42"/>
      <c r="F64" s="43"/>
      <c r="G64" s="43"/>
      <c r="H64" s="43"/>
      <c r="I64" s="43"/>
      <c r="J64" s="44"/>
      <c r="K64" s="44"/>
      <c r="L64" s="45"/>
    </row>
    <row r="65" spans="1:12" s="2" customFormat="1" ht="45" x14ac:dyDescent="0.25">
      <c r="A65" s="14">
        <v>3</v>
      </c>
      <c r="B65" s="15" t="s">
        <v>70</v>
      </c>
      <c r="C65" s="16" t="s">
        <v>71</v>
      </c>
      <c r="D65" s="17" t="s">
        <v>48</v>
      </c>
      <c r="E65" s="18">
        <v>3</v>
      </c>
      <c r="F65" s="19"/>
      <c r="G65" s="20">
        <v>3</v>
      </c>
      <c r="H65" s="19"/>
      <c r="I65" s="19"/>
      <c r="J65" s="21"/>
      <c r="K65" s="21"/>
      <c r="L65" s="22"/>
    </row>
    <row r="66" spans="1:12" s="2" customFormat="1" x14ac:dyDescent="0.25">
      <c r="A66" s="23"/>
      <c r="B66" s="17" t="s">
        <v>34</v>
      </c>
      <c r="C66" s="24" t="s">
        <v>49</v>
      </c>
      <c r="D66" s="17" t="s">
        <v>50</v>
      </c>
      <c r="E66" s="17"/>
      <c r="F66" s="19"/>
      <c r="G66" s="21">
        <f>SUM(G67:G71)</f>
        <v>3.2700000000000005</v>
      </c>
      <c r="H66" s="19"/>
      <c r="I66" s="19"/>
      <c r="J66" s="21"/>
      <c r="K66" s="21"/>
      <c r="L66" s="26">
        <f>SUM(L67:L71)</f>
        <v>2284.36</v>
      </c>
    </row>
    <row r="67" spans="1:12" s="2" customFormat="1" x14ac:dyDescent="0.25">
      <c r="A67" s="23"/>
      <c r="B67" s="17" t="s">
        <v>51</v>
      </c>
      <c r="C67" s="24" t="s">
        <v>52</v>
      </c>
      <c r="D67" s="17" t="s">
        <v>50</v>
      </c>
      <c r="E67" s="27">
        <v>0.32</v>
      </c>
      <c r="F67" s="19"/>
      <c r="G67" s="21">
        <f>E67*$G$65</f>
        <v>0.96</v>
      </c>
      <c r="H67" s="19"/>
      <c r="I67" s="19"/>
      <c r="J67" s="21">
        <v>668.23</v>
      </c>
      <c r="K67" s="21"/>
      <c r="L67" s="22">
        <f>ROUND(G67*J67,2)</f>
        <v>641.5</v>
      </c>
    </row>
    <row r="68" spans="1:12" s="2" customFormat="1" x14ac:dyDescent="0.25">
      <c r="A68" s="23"/>
      <c r="B68" s="17" t="s">
        <v>53</v>
      </c>
      <c r="C68" s="24" t="s">
        <v>54</v>
      </c>
      <c r="D68" s="17" t="s">
        <v>50</v>
      </c>
      <c r="E68" s="27">
        <v>0.22</v>
      </c>
      <c r="F68" s="19"/>
      <c r="G68" s="21">
        <f t="shared" ref="G68:G71" si="2">E68*$G$65</f>
        <v>0.66</v>
      </c>
      <c r="H68" s="19"/>
      <c r="I68" s="19"/>
      <c r="J68" s="21">
        <v>527.16</v>
      </c>
      <c r="K68" s="21"/>
      <c r="L68" s="22">
        <f>ROUND(G68*J68,2)</f>
        <v>347.93</v>
      </c>
    </row>
    <row r="69" spans="1:12" s="2" customFormat="1" x14ac:dyDescent="0.25">
      <c r="A69" s="23"/>
      <c r="B69" s="17" t="s">
        <v>55</v>
      </c>
      <c r="C69" s="24" t="s">
        <v>56</v>
      </c>
      <c r="D69" s="17" t="s">
        <v>50</v>
      </c>
      <c r="E69" s="27">
        <v>0.22</v>
      </c>
      <c r="F69" s="19"/>
      <c r="G69" s="21">
        <f t="shared" si="2"/>
        <v>0.66</v>
      </c>
      <c r="H69" s="19"/>
      <c r="I69" s="19"/>
      <c r="J69" s="21">
        <v>798.17</v>
      </c>
      <c r="K69" s="21"/>
      <c r="L69" s="22">
        <f>ROUND(G69*J69,2)</f>
        <v>526.79</v>
      </c>
    </row>
    <row r="70" spans="1:12" s="2" customFormat="1" x14ac:dyDescent="0.25">
      <c r="A70" s="23"/>
      <c r="B70" s="17" t="s">
        <v>72</v>
      </c>
      <c r="C70" s="24" t="s">
        <v>73</v>
      </c>
      <c r="D70" s="17" t="s">
        <v>50</v>
      </c>
      <c r="E70" s="27">
        <v>0.22</v>
      </c>
      <c r="F70" s="19"/>
      <c r="G70" s="21">
        <f t="shared" si="2"/>
        <v>0.66</v>
      </c>
      <c r="H70" s="19"/>
      <c r="I70" s="19"/>
      <c r="J70" s="21">
        <v>727.63</v>
      </c>
      <c r="K70" s="21"/>
      <c r="L70" s="22">
        <f t="shared" ref="L70:L71" si="3">ROUND(G70*J70,2)</f>
        <v>480.24</v>
      </c>
    </row>
    <row r="71" spans="1:12" s="2" customFormat="1" x14ac:dyDescent="0.25">
      <c r="A71" s="23"/>
      <c r="B71" s="17" t="s">
        <v>59</v>
      </c>
      <c r="C71" s="24" t="s">
        <v>60</v>
      </c>
      <c r="D71" s="17" t="s">
        <v>50</v>
      </c>
      <c r="E71" s="27">
        <v>0.11</v>
      </c>
      <c r="F71" s="19"/>
      <c r="G71" s="21">
        <f t="shared" si="2"/>
        <v>0.33</v>
      </c>
      <c r="H71" s="19"/>
      <c r="I71" s="19"/>
      <c r="J71" s="21">
        <v>872.41</v>
      </c>
      <c r="K71" s="21"/>
      <c r="L71" s="22">
        <f t="shared" si="3"/>
        <v>287.89999999999998</v>
      </c>
    </row>
    <row r="72" spans="1:12" s="2" customFormat="1" x14ac:dyDescent="0.25">
      <c r="A72" s="28"/>
      <c r="B72" s="29"/>
      <c r="C72" s="30" t="s">
        <v>61</v>
      </c>
      <c r="D72" s="31"/>
      <c r="E72" s="31"/>
      <c r="F72" s="32"/>
      <c r="G72" s="32"/>
      <c r="H72" s="32"/>
      <c r="I72" s="32"/>
      <c r="J72" s="33"/>
      <c r="K72" s="33"/>
      <c r="L72" s="34">
        <f>L66</f>
        <v>2284.36</v>
      </c>
    </row>
    <row r="73" spans="1:12" s="2" customFormat="1" x14ac:dyDescent="0.25">
      <c r="A73" s="23"/>
      <c r="B73" s="17"/>
      <c r="C73" s="24" t="s">
        <v>62</v>
      </c>
      <c r="D73" s="17"/>
      <c r="E73" s="17"/>
      <c r="F73" s="19"/>
      <c r="G73" s="19"/>
      <c r="H73" s="19"/>
      <c r="I73" s="19"/>
      <c r="J73" s="21"/>
      <c r="K73" s="21"/>
      <c r="L73" s="22">
        <f>L66</f>
        <v>2284.36</v>
      </c>
    </row>
    <row r="74" spans="1:12" s="2" customFormat="1" x14ac:dyDescent="0.25">
      <c r="A74" s="23"/>
      <c r="B74" s="17" t="s">
        <v>63</v>
      </c>
      <c r="C74" s="24" t="s">
        <v>131</v>
      </c>
      <c r="D74" s="17" t="s">
        <v>64</v>
      </c>
      <c r="E74" s="18">
        <v>74</v>
      </c>
      <c r="F74" s="19"/>
      <c r="G74" s="20">
        <v>74</v>
      </c>
      <c r="H74" s="19"/>
      <c r="I74" s="19"/>
      <c r="J74" s="21"/>
      <c r="K74" s="21"/>
      <c r="L74" s="22">
        <f>ROUND(G74*L73/100,2)</f>
        <v>1690.43</v>
      </c>
    </row>
    <row r="75" spans="1:12" s="2" customFormat="1" x14ac:dyDescent="0.25">
      <c r="A75" s="23"/>
      <c r="B75" s="17" t="s">
        <v>65</v>
      </c>
      <c r="C75" s="24" t="s">
        <v>132</v>
      </c>
      <c r="D75" s="17" t="s">
        <v>64</v>
      </c>
      <c r="E75" s="18">
        <v>36</v>
      </c>
      <c r="F75" s="19"/>
      <c r="G75" s="20">
        <v>36</v>
      </c>
      <c r="H75" s="19"/>
      <c r="I75" s="19"/>
      <c r="J75" s="21"/>
      <c r="K75" s="21"/>
      <c r="L75" s="22">
        <f>ROUND(G75*L73/100,2)</f>
        <v>822.37</v>
      </c>
    </row>
    <row r="76" spans="1:12" s="2" customFormat="1" x14ac:dyDescent="0.25">
      <c r="A76" s="35"/>
      <c r="B76" s="36"/>
      <c r="C76" s="37" t="s">
        <v>66</v>
      </c>
      <c r="D76" s="38"/>
      <c r="E76" s="38"/>
      <c r="F76" s="39"/>
      <c r="G76" s="39"/>
      <c r="H76" s="39"/>
      <c r="I76" s="39"/>
      <c r="J76" s="40">
        <f>L76/E65</f>
        <v>1599.0533333333333</v>
      </c>
      <c r="K76" s="40"/>
      <c r="L76" s="41">
        <f>L72+L74+L75</f>
        <v>4797.16</v>
      </c>
    </row>
    <row r="77" spans="1:12" s="2" customFormat="1" ht="6.95" customHeight="1" x14ac:dyDescent="0.25">
      <c r="A77" s="28"/>
      <c r="B77" s="42"/>
      <c r="C77" s="42"/>
      <c r="D77" s="42"/>
      <c r="E77" s="42"/>
      <c r="F77" s="43"/>
      <c r="G77" s="43"/>
      <c r="H77" s="43"/>
      <c r="I77" s="43"/>
      <c r="J77" s="44"/>
      <c r="K77" s="44"/>
      <c r="L77" s="45"/>
    </row>
    <row r="78" spans="1:12" s="2" customFormat="1" ht="30" x14ac:dyDescent="0.25">
      <c r="A78" s="23">
        <v>4</v>
      </c>
      <c r="B78" s="17" t="s">
        <v>74</v>
      </c>
      <c r="C78" s="24" t="s">
        <v>75</v>
      </c>
      <c r="D78" s="17" t="s">
        <v>48</v>
      </c>
      <c r="E78" s="18">
        <v>6</v>
      </c>
      <c r="F78" s="19"/>
      <c r="G78" s="20">
        <v>6</v>
      </c>
      <c r="H78" s="19"/>
      <c r="I78" s="19"/>
      <c r="J78" s="21"/>
      <c r="K78" s="21"/>
      <c r="L78" s="22"/>
    </row>
    <row r="79" spans="1:12" s="2" customFormat="1" x14ac:dyDescent="0.25">
      <c r="A79" s="23"/>
      <c r="B79" s="17" t="s">
        <v>34</v>
      </c>
      <c r="C79" s="24" t="s">
        <v>49</v>
      </c>
      <c r="D79" s="17" t="s">
        <v>50</v>
      </c>
      <c r="E79" s="17"/>
      <c r="F79" s="19"/>
      <c r="G79" s="20">
        <f>SUM(G80:G84)</f>
        <v>12</v>
      </c>
      <c r="H79" s="19"/>
      <c r="I79" s="19"/>
      <c r="J79" s="21"/>
      <c r="K79" s="21"/>
      <c r="L79" s="26">
        <f>SUM(L80:L84)</f>
        <v>8379.619999999999</v>
      </c>
    </row>
    <row r="80" spans="1:12" s="2" customFormat="1" x14ac:dyDescent="0.25">
      <c r="A80" s="23"/>
      <c r="B80" s="17" t="s">
        <v>51</v>
      </c>
      <c r="C80" s="24" t="s">
        <v>52</v>
      </c>
      <c r="D80" s="17" t="s">
        <v>50</v>
      </c>
      <c r="E80" s="27">
        <v>0.6</v>
      </c>
      <c r="F80" s="19"/>
      <c r="G80" s="25">
        <f>E80*$G$78</f>
        <v>3.5999999999999996</v>
      </c>
      <c r="H80" s="19"/>
      <c r="I80" s="19"/>
      <c r="J80" s="21">
        <v>668.23</v>
      </c>
      <c r="K80" s="21"/>
      <c r="L80" s="22">
        <f>ROUND(G80*J80,2)</f>
        <v>2405.63</v>
      </c>
    </row>
    <row r="81" spans="1:12" s="2" customFormat="1" x14ac:dyDescent="0.25">
      <c r="A81" s="23"/>
      <c r="B81" s="17" t="s">
        <v>53</v>
      </c>
      <c r="C81" s="24" t="s">
        <v>54</v>
      </c>
      <c r="D81" s="17" t="s">
        <v>50</v>
      </c>
      <c r="E81" s="27">
        <v>0.4</v>
      </c>
      <c r="F81" s="19"/>
      <c r="G81" s="25">
        <f t="shared" ref="G81:G84" si="4">E81*$G$78</f>
        <v>2.4000000000000004</v>
      </c>
      <c r="H81" s="19"/>
      <c r="I81" s="19"/>
      <c r="J81" s="21">
        <v>527.16</v>
      </c>
      <c r="K81" s="21"/>
      <c r="L81" s="22">
        <f>ROUND(G81*J81,2)</f>
        <v>1265.18</v>
      </c>
    </row>
    <row r="82" spans="1:12" s="2" customFormat="1" x14ac:dyDescent="0.25">
      <c r="A82" s="23"/>
      <c r="B82" s="17" t="s">
        <v>55</v>
      </c>
      <c r="C82" s="24" t="s">
        <v>56</v>
      </c>
      <c r="D82" s="17" t="s">
        <v>50</v>
      </c>
      <c r="E82" s="27">
        <v>0.4</v>
      </c>
      <c r="F82" s="19"/>
      <c r="G82" s="25">
        <f t="shared" si="4"/>
        <v>2.4000000000000004</v>
      </c>
      <c r="H82" s="19"/>
      <c r="I82" s="19"/>
      <c r="J82" s="21">
        <v>798.17</v>
      </c>
      <c r="K82" s="21"/>
      <c r="L82" s="22">
        <f>ROUND(G82*J82,2)</f>
        <v>1915.61</v>
      </c>
    </row>
    <row r="83" spans="1:12" s="2" customFormat="1" x14ac:dyDescent="0.25">
      <c r="A83" s="23"/>
      <c r="B83" s="17" t="s">
        <v>72</v>
      </c>
      <c r="C83" s="24" t="s">
        <v>73</v>
      </c>
      <c r="D83" s="17" t="s">
        <v>50</v>
      </c>
      <c r="E83" s="27">
        <v>0.4</v>
      </c>
      <c r="F83" s="19"/>
      <c r="G83" s="25">
        <f t="shared" si="4"/>
        <v>2.4000000000000004</v>
      </c>
      <c r="H83" s="19"/>
      <c r="I83" s="19"/>
      <c r="J83" s="21">
        <v>727.63</v>
      </c>
      <c r="K83" s="21"/>
      <c r="L83" s="22">
        <f t="shared" ref="L83:L84" si="5">ROUND(G83*J83,2)</f>
        <v>1746.31</v>
      </c>
    </row>
    <row r="84" spans="1:12" s="2" customFormat="1" x14ac:dyDescent="0.25">
      <c r="A84" s="23"/>
      <c r="B84" s="17" t="s">
        <v>59</v>
      </c>
      <c r="C84" s="24" t="s">
        <v>60</v>
      </c>
      <c r="D84" s="17" t="s">
        <v>50</v>
      </c>
      <c r="E84" s="27">
        <v>0.2</v>
      </c>
      <c r="F84" s="19"/>
      <c r="G84" s="25">
        <f t="shared" si="4"/>
        <v>1.2000000000000002</v>
      </c>
      <c r="H84" s="19"/>
      <c r="I84" s="19"/>
      <c r="J84" s="21">
        <v>872.41</v>
      </c>
      <c r="K84" s="21"/>
      <c r="L84" s="22">
        <f t="shared" si="5"/>
        <v>1046.8900000000001</v>
      </c>
    </row>
    <row r="85" spans="1:12" s="2" customFormat="1" x14ac:dyDescent="0.25">
      <c r="A85" s="28"/>
      <c r="B85" s="29"/>
      <c r="C85" s="30" t="s">
        <v>61</v>
      </c>
      <c r="D85" s="31"/>
      <c r="E85" s="31"/>
      <c r="F85" s="32"/>
      <c r="G85" s="32"/>
      <c r="H85" s="32"/>
      <c r="I85" s="32"/>
      <c r="J85" s="33"/>
      <c r="K85" s="33"/>
      <c r="L85" s="34">
        <f>L79</f>
        <v>8379.619999999999</v>
      </c>
    </row>
    <row r="86" spans="1:12" s="2" customFormat="1" x14ac:dyDescent="0.25">
      <c r="A86" s="23"/>
      <c r="B86" s="17"/>
      <c r="C86" s="24" t="s">
        <v>62</v>
      </c>
      <c r="D86" s="17"/>
      <c r="E86" s="17"/>
      <c r="F86" s="19"/>
      <c r="G86" s="19"/>
      <c r="H86" s="19"/>
      <c r="I86" s="19"/>
      <c r="J86" s="21"/>
      <c r="K86" s="21"/>
      <c r="L86" s="22">
        <f>L79</f>
        <v>8379.619999999999</v>
      </c>
    </row>
    <row r="87" spans="1:12" s="2" customFormat="1" x14ac:dyDescent="0.25">
      <c r="A87" s="23"/>
      <c r="B87" s="17" t="s">
        <v>63</v>
      </c>
      <c r="C87" s="24" t="s">
        <v>131</v>
      </c>
      <c r="D87" s="17" t="s">
        <v>64</v>
      </c>
      <c r="E87" s="18">
        <v>74</v>
      </c>
      <c r="F87" s="19"/>
      <c r="G87" s="20">
        <v>74</v>
      </c>
      <c r="H87" s="19"/>
      <c r="I87" s="19"/>
      <c r="J87" s="21"/>
      <c r="K87" s="21"/>
      <c r="L87" s="22">
        <f>ROUND(G87*L86/100,2)</f>
        <v>6200.92</v>
      </c>
    </row>
    <row r="88" spans="1:12" s="2" customFormat="1" x14ac:dyDescent="0.25">
      <c r="A88" s="23"/>
      <c r="B88" s="17" t="s">
        <v>65</v>
      </c>
      <c r="C88" s="24" t="s">
        <v>132</v>
      </c>
      <c r="D88" s="17" t="s">
        <v>64</v>
      </c>
      <c r="E88" s="18">
        <v>36</v>
      </c>
      <c r="F88" s="19"/>
      <c r="G88" s="20">
        <v>36</v>
      </c>
      <c r="H88" s="19"/>
      <c r="I88" s="19"/>
      <c r="J88" s="21"/>
      <c r="K88" s="21"/>
      <c r="L88" s="22">
        <f>ROUND(G88*L86/100,2)</f>
        <v>3016.66</v>
      </c>
    </row>
    <row r="89" spans="1:12" s="2" customFormat="1" x14ac:dyDescent="0.25">
      <c r="A89" s="35"/>
      <c r="B89" s="36"/>
      <c r="C89" s="37" t="s">
        <v>66</v>
      </c>
      <c r="D89" s="38"/>
      <c r="E89" s="38"/>
      <c r="F89" s="39"/>
      <c r="G89" s="39"/>
      <c r="H89" s="39"/>
      <c r="I89" s="39"/>
      <c r="J89" s="40">
        <f>L89/E78</f>
        <v>2932.8666666666663</v>
      </c>
      <c r="K89" s="40"/>
      <c r="L89" s="41">
        <f>L85+L87+L88</f>
        <v>17597.199999999997</v>
      </c>
    </row>
    <row r="90" spans="1:12" s="2" customFormat="1" ht="6.95" customHeight="1" x14ac:dyDescent="0.25">
      <c r="A90" s="28"/>
      <c r="B90" s="42"/>
      <c r="C90" s="42"/>
      <c r="D90" s="42"/>
      <c r="E90" s="42"/>
      <c r="F90" s="43"/>
      <c r="G90" s="43"/>
      <c r="H90" s="43"/>
      <c r="I90" s="43"/>
      <c r="J90" s="44"/>
      <c r="K90" s="44"/>
      <c r="L90" s="45"/>
    </row>
    <row r="91" spans="1:12" s="2" customFormat="1" ht="30" x14ac:dyDescent="0.25">
      <c r="A91" s="14">
        <v>5</v>
      </c>
      <c r="B91" s="15" t="s">
        <v>76</v>
      </c>
      <c r="C91" s="16" t="s">
        <v>77</v>
      </c>
      <c r="D91" s="17" t="s">
        <v>48</v>
      </c>
      <c r="E91" s="18">
        <v>26</v>
      </c>
      <c r="F91" s="19"/>
      <c r="G91" s="20">
        <v>26</v>
      </c>
      <c r="H91" s="19"/>
      <c r="I91" s="19"/>
      <c r="J91" s="21"/>
      <c r="K91" s="21"/>
      <c r="L91" s="22"/>
    </row>
    <row r="92" spans="1:12" s="2" customFormat="1" x14ac:dyDescent="0.25">
      <c r="A92" s="23"/>
      <c r="B92" s="17" t="s">
        <v>34</v>
      </c>
      <c r="C92" s="24" t="s">
        <v>49</v>
      </c>
      <c r="D92" s="17" t="s">
        <v>50</v>
      </c>
      <c r="E92" s="17"/>
      <c r="F92" s="19"/>
      <c r="G92" s="25">
        <f>SUM(G93:G97)</f>
        <v>161.20000000000002</v>
      </c>
      <c r="H92" s="19"/>
      <c r="I92" s="19"/>
      <c r="J92" s="21"/>
      <c r="K92" s="21"/>
      <c r="L92" s="26">
        <f>SUM(L93:L97)</f>
        <v>112566.28</v>
      </c>
    </row>
    <row r="93" spans="1:12" s="2" customFormat="1" x14ac:dyDescent="0.25">
      <c r="A93" s="23"/>
      <c r="B93" s="17" t="s">
        <v>51</v>
      </c>
      <c r="C93" s="24" t="s">
        <v>52</v>
      </c>
      <c r="D93" s="17" t="s">
        <v>50</v>
      </c>
      <c r="E93" s="27">
        <v>1.86</v>
      </c>
      <c r="F93" s="19"/>
      <c r="G93" s="21">
        <f>E93*$G$91</f>
        <v>48.36</v>
      </c>
      <c r="H93" s="19"/>
      <c r="I93" s="19"/>
      <c r="J93" s="21">
        <v>668.23</v>
      </c>
      <c r="K93" s="21"/>
      <c r="L93" s="22">
        <f>ROUND(G93*J93,2)</f>
        <v>32315.599999999999</v>
      </c>
    </row>
    <row r="94" spans="1:12" s="2" customFormat="1" x14ac:dyDescent="0.25">
      <c r="A94" s="23"/>
      <c r="B94" s="17" t="s">
        <v>53</v>
      </c>
      <c r="C94" s="24" t="s">
        <v>54</v>
      </c>
      <c r="D94" s="17" t="s">
        <v>50</v>
      </c>
      <c r="E94" s="27">
        <v>1.24</v>
      </c>
      <c r="F94" s="19"/>
      <c r="G94" s="21">
        <f t="shared" ref="G94:G97" si="6">E94*$G$91</f>
        <v>32.24</v>
      </c>
      <c r="H94" s="19"/>
      <c r="I94" s="19"/>
      <c r="J94" s="21">
        <v>527.16</v>
      </c>
      <c r="K94" s="21"/>
      <c r="L94" s="22">
        <f>ROUND(G94*J94,2)</f>
        <v>16995.64</v>
      </c>
    </row>
    <row r="95" spans="1:12" s="2" customFormat="1" x14ac:dyDescent="0.25">
      <c r="A95" s="23"/>
      <c r="B95" s="17" t="s">
        <v>55</v>
      </c>
      <c r="C95" s="24" t="s">
        <v>56</v>
      </c>
      <c r="D95" s="17" t="s">
        <v>50</v>
      </c>
      <c r="E95" s="27">
        <v>1.24</v>
      </c>
      <c r="F95" s="19"/>
      <c r="G95" s="21">
        <f t="shared" si="6"/>
        <v>32.24</v>
      </c>
      <c r="H95" s="19"/>
      <c r="I95" s="19"/>
      <c r="J95" s="21">
        <v>798.17</v>
      </c>
      <c r="K95" s="21"/>
      <c r="L95" s="22">
        <f>ROUND(G95*J95,2)</f>
        <v>25733</v>
      </c>
    </row>
    <row r="96" spans="1:12" s="2" customFormat="1" x14ac:dyDescent="0.25">
      <c r="A96" s="23"/>
      <c r="B96" s="17" t="s">
        <v>72</v>
      </c>
      <c r="C96" s="24" t="s">
        <v>73</v>
      </c>
      <c r="D96" s="17" t="s">
        <v>50</v>
      </c>
      <c r="E96" s="27">
        <v>1.24</v>
      </c>
      <c r="F96" s="19"/>
      <c r="G96" s="21">
        <f t="shared" si="6"/>
        <v>32.24</v>
      </c>
      <c r="H96" s="19"/>
      <c r="I96" s="19"/>
      <c r="J96" s="21">
        <v>727.63</v>
      </c>
      <c r="K96" s="21"/>
      <c r="L96" s="22">
        <f t="shared" ref="L96:L97" si="7">ROUND(G96*J96,2)</f>
        <v>23458.79</v>
      </c>
    </row>
    <row r="97" spans="1:12" s="2" customFormat="1" x14ac:dyDescent="0.25">
      <c r="A97" s="23"/>
      <c r="B97" s="17" t="s">
        <v>59</v>
      </c>
      <c r="C97" s="24" t="s">
        <v>60</v>
      </c>
      <c r="D97" s="17" t="s">
        <v>50</v>
      </c>
      <c r="E97" s="27">
        <v>0.62</v>
      </c>
      <c r="F97" s="19"/>
      <c r="G97" s="21">
        <f t="shared" si="6"/>
        <v>16.12</v>
      </c>
      <c r="H97" s="19"/>
      <c r="I97" s="19"/>
      <c r="J97" s="21">
        <v>872.41</v>
      </c>
      <c r="K97" s="21"/>
      <c r="L97" s="22">
        <f t="shared" si="7"/>
        <v>14063.25</v>
      </c>
    </row>
    <row r="98" spans="1:12" s="2" customFormat="1" x14ac:dyDescent="0.25">
      <c r="A98" s="28"/>
      <c r="B98" s="29"/>
      <c r="C98" s="30" t="s">
        <v>61</v>
      </c>
      <c r="D98" s="31"/>
      <c r="E98" s="31"/>
      <c r="F98" s="32"/>
      <c r="G98" s="32"/>
      <c r="H98" s="32"/>
      <c r="I98" s="32"/>
      <c r="J98" s="33"/>
      <c r="K98" s="33"/>
      <c r="L98" s="34">
        <f>L92</f>
        <v>112566.28</v>
      </c>
    </row>
    <row r="99" spans="1:12" s="2" customFormat="1" x14ac:dyDescent="0.25">
      <c r="A99" s="23"/>
      <c r="B99" s="17"/>
      <c r="C99" s="24" t="s">
        <v>62</v>
      </c>
      <c r="D99" s="17"/>
      <c r="E99" s="17"/>
      <c r="F99" s="19"/>
      <c r="G99" s="19"/>
      <c r="H99" s="19"/>
      <c r="I99" s="19"/>
      <c r="J99" s="21"/>
      <c r="K99" s="21"/>
      <c r="L99" s="22">
        <f>L92</f>
        <v>112566.28</v>
      </c>
    </row>
    <row r="100" spans="1:12" s="2" customFormat="1" x14ac:dyDescent="0.25">
      <c r="A100" s="23"/>
      <c r="B100" s="17" t="s">
        <v>63</v>
      </c>
      <c r="C100" s="24" t="s">
        <v>131</v>
      </c>
      <c r="D100" s="17" t="s">
        <v>64</v>
      </c>
      <c r="E100" s="18">
        <v>74</v>
      </c>
      <c r="F100" s="19"/>
      <c r="G100" s="20">
        <v>74</v>
      </c>
      <c r="H100" s="19"/>
      <c r="I100" s="19"/>
      <c r="J100" s="21"/>
      <c r="K100" s="21"/>
      <c r="L100" s="22">
        <f>ROUND(G100*L99/100,2)</f>
        <v>83299.05</v>
      </c>
    </row>
    <row r="101" spans="1:12" s="2" customFormat="1" x14ac:dyDescent="0.25">
      <c r="A101" s="23"/>
      <c r="B101" s="17" t="s">
        <v>65</v>
      </c>
      <c r="C101" s="24" t="s">
        <v>132</v>
      </c>
      <c r="D101" s="17" t="s">
        <v>64</v>
      </c>
      <c r="E101" s="18">
        <v>36</v>
      </c>
      <c r="F101" s="19"/>
      <c r="G101" s="20">
        <v>36</v>
      </c>
      <c r="H101" s="19"/>
      <c r="I101" s="19"/>
      <c r="J101" s="21"/>
      <c r="K101" s="21"/>
      <c r="L101" s="22">
        <f>ROUND(G101*L99/100,2)</f>
        <v>40523.86</v>
      </c>
    </row>
    <row r="102" spans="1:12" s="2" customFormat="1" x14ac:dyDescent="0.25">
      <c r="A102" s="35"/>
      <c r="B102" s="36"/>
      <c r="C102" s="37" t="s">
        <v>66</v>
      </c>
      <c r="D102" s="38"/>
      <c r="E102" s="38"/>
      <c r="F102" s="39"/>
      <c r="G102" s="39"/>
      <c r="H102" s="39"/>
      <c r="I102" s="39"/>
      <c r="J102" s="40">
        <f>L102/E91</f>
        <v>9091.8919230769225</v>
      </c>
      <c r="K102" s="40"/>
      <c r="L102" s="41">
        <f>L98+L100+L101</f>
        <v>236389.19</v>
      </c>
    </row>
    <row r="103" spans="1:12" s="2" customFormat="1" ht="6.95" customHeight="1" x14ac:dyDescent="0.25">
      <c r="A103" s="28"/>
      <c r="B103" s="42"/>
      <c r="C103" s="42"/>
      <c r="D103" s="42"/>
      <c r="E103" s="42"/>
      <c r="F103" s="43"/>
      <c r="G103" s="43"/>
      <c r="H103" s="43"/>
      <c r="I103" s="43"/>
      <c r="J103" s="44"/>
      <c r="K103" s="44"/>
      <c r="L103" s="45"/>
    </row>
    <row r="104" spans="1:12" s="2" customFormat="1" ht="30" x14ac:dyDescent="0.25">
      <c r="A104" s="14">
        <v>6</v>
      </c>
      <c r="B104" s="15" t="s">
        <v>78</v>
      </c>
      <c r="C104" s="16" t="s">
        <v>79</v>
      </c>
      <c r="D104" s="17" t="s">
        <v>80</v>
      </c>
      <c r="E104" s="18">
        <v>11</v>
      </c>
      <c r="F104" s="19"/>
      <c r="G104" s="20">
        <v>11</v>
      </c>
      <c r="H104" s="19"/>
      <c r="I104" s="19"/>
      <c r="J104" s="21"/>
      <c r="K104" s="21"/>
      <c r="L104" s="22"/>
    </row>
    <row r="105" spans="1:12" s="2" customFormat="1" x14ac:dyDescent="0.25">
      <c r="A105" s="23"/>
      <c r="B105" s="17" t="s">
        <v>34</v>
      </c>
      <c r="C105" s="24" t="s">
        <v>49</v>
      </c>
      <c r="D105" s="17" t="s">
        <v>50</v>
      </c>
      <c r="E105" s="17"/>
      <c r="F105" s="19"/>
      <c r="G105" s="25">
        <f>SUM(G106:G110)</f>
        <v>79.2</v>
      </c>
      <c r="H105" s="19"/>
      <c r="I105" s="19"/>
      <c r="J105" s="21"/>
      <c r="K105" s="21"/>
      <c r="L105" s="26">
        <f>SUM(L106:L110)</f>
        <v>55305.51</v>
      </c>
    </row>
    <row r="106" spans="1:12" s="2" customFormat="1" x14ac:dyDescent="0.25">
      <c r="A106" s="23"/>
      <c r="B106" s="17" t="s">
        <v>51</v>
      </c>
      <c r="C106" s="24" t="s">
        <v>52</v>
      </c>
      <c r="D106" s="17" t="s">
        <v>50</v>
      </c>
      <c r="E106" s="27">
        <v>2.16</v>
      </c>
      <c r="F106" s="19"/>
      <c r="G106" s="21">
        <f>E106*$G$104</f>
        <v>23.76</v>
      </c>
      <c r="H106" s="19"/>
      <c r="I106" s="19"/>
      <c r="J106" s="21">
        <v>668.23</v>
      </c>
      <c r="K106" s="21"/>
      <c r="L106" s="22">
        <f>ROUND(G106*J106,2)</f>
        <v>15877.14</v>
      </c>
    </row>
    <row r="107" spans="1:12" s="2" customFormat="1" x14ac:dyDescent="0.25">
      <c r="A107" s="23"/>
      <c r="B107" s="17" t="s">
        <v>53</v>
      </c>
      <c r="C107" s="24" t="s">
        <v>54</v>
      </c>
      <c r="D107" s="17" t="s">
        <v>50</v>
      </c>
      <c r="E107" s="27">
        <v>1.44</v>
      </c>
      <c r="F107" s="19"/>
      <c r="G107" s="21">
        <f t="shared" ref="G107:G110" si="8">E107*$G$104</f>
        <v>15.84</v>
      </c>
      <c r="H107" s="19"/>
      <c r="I107" s="19"/>
      <c r="J107" s="21">
        <v>527.16</v>
      </c>
      <c r="K107" s="21"/>
      <c r="L107" s="22">
        <f>ROUND(G107*J107,2)</f>
        <v>8350.2099999999991</v>
      </c>
    </row>
    <row r="108" spans="1:12" s="2" customFormat="1" x14ac:dyDescent="0.25">
      <c r="A108" s="23"/>
      <c r="B108" s="17" t="s">
        <v>55</v>
      </c>
      <c r="C108" s="24" t="s">
        <v>56</v>
      </c>
      <c r="D108" s="17" t="s">
        <v>50</v>
      </c>
      <c r="E108" s="27">
        <v>1.44</v>
      </c>
      <c r="F108" s="19"/>
      <c r="G108" s="21">
        <f t="shared" si="8"/>
        <v>15.84</v>
      </c>
      <c r="H108" s="19"/>
      <c r="I108" s="19"/>
      <c r="J108" s="21">
        <v>798.17</v>
      </c>
      <c r="K108" s="21"/>
      <c r="L108" s="22">
        <f>ROUND(G108*J108,2)</f>
        <v>12643.01</v>
      </c>
    </row>
    <row r="109" spans="1:12" s="2" customFormat="1" x14ac:dyDescent="0.25">
      <c r="A109" s="23"/>
      <c r="B109" s="17" t="s">
        <v>72</v>
      </c>
      <c r="C109" s="24" t="s">
        <v>73</v>
      </c>
      <c r="D109" s="17" t="s">
        <v>50</v>
      </c>
      <c r="E109" s="27">
        <v>1.44</v>
      </c>
      <c r="F109" s="19"/>
      <c r="G109" s="21">
        <f t="shared" si="8"/>
        <v>15.84</v>
      </c>
      <c r="H109" s="19"/>
      <c r="I109" s="19"/>
      <c r="J109" s="21">
        <v>727.63</v>
      </c>
      <c r="K109" s="21"/>
      <c r="L109" s="22">
        <f t="shared" ref="L109:L110" si="9">ROUND(G109*J109,2)</f>
        <v>11525.66</v>
      </c>
    </row>
    <row r="110" spans="1:12" s="2" customFormat="1" x14ac:dyDescent="0.25">
      <c r="A110" s="23"/>
      <c r="B110" s="17" t="s">
        <v>59</v>
      </c>
      <c r="C110" s="24" t="s">
        <v>60</v>
      </c>
      <c r="D110" s="17" t="s">
        <v>50</v>
      </c>
      <c r="E110" s="27">
        <v>0.72</v>
      </c>
      <c r="F110" s="19"/>
      <c r="G110" s="21">
        <f t="shared" si="8"/>
        <v>7.92</v>
      </c>
      <c r="H110" s="19"/>
      <c r="I110" s="19"/>
      <c r="J110" s="21">
        <v>872.41</v>
      </c>
      <c r="K110" s="21"/>
      <c r="L110" s="22">
        <f t="shared" si="9"/>
        <v>6909.49</v>
      </c>
    </row>
    <row r="111" spans="1:12" s="2" customFormat="1" x14ac:dyDescent="0.25">
      <c r="A111" s="28"/>
      <c r="B111" s="29"/>
      <c r="C111" s="30" t="s">
        <v>61</v>
      </c>
      <c r="D111" s="31"/>
      <c r="E111" s="31"/>
      <c r="F111" s="32"/>
      <c r="G111" s="32"/>
      <c r="H111" s="32"/>
      <c r="I111" s="32"/>
      <c r="J111" s="33"/>
      <c r="K111" s="33"/>
      <c r="L111" s="34">
        <f>L105</f>
        <v>55305.51</v>
      </c>
    </row>
    <row r="112" spans="1:12" s="2" customFormat="1" x14ac:dyDescent="0.25">
      <c r="A112" s="23"/>
      <c r="B112" s="17"/>
      <c r="C112" s="24" t="s">
        <v>62</v>
      </c>
      <c r="D112" s="17"/>
      <c r="E112" s="17"/>
      <c r="F112" s="19"/>
      <c r="G112" s="19"/>
      <c r="H112" s="19"/>
      <c r="I112" s="19"/>
      <c r="J112" s="21"/>
      <c r="K112" s="21"/>
      <c r="L112" s="22">
        <f>L105</f>
        <v>55305.51</v>
      </c>
    </row>
    <row r="113" spans="1:12" s="2" customFormat="1" x14ac:dyDescent="0.25">
      <c r="A113" s="23"/>
      <c r="B113" s="17" t="s">
        <v>63</v>
      </c>
      <c r="C113" s="24" t="s">
        <v>131</v>
      </c>
      <c r="D113" s="17" t="s">
        <v>64</v>
      </c>
      <c r="E113" s="18">
        <v>74</v>
      </c>
      <c r="F113" s="19"/>
      <c r="G113" s="20">
        <v>74</v>
      </c>
      <c r="H113" s="19"/>
      <c r="I113" s="19"/>
      <c r="J113" s="21"/>
      <c r="K113" s="21"/>
      <c r="L113" s="22">
        <f>ROUND(G113*L112/100,2)</f>
        <v>40926.080000000002</v>
      </c>
    </row>
    <row r="114" spans="1:12" s="2" customFormat="1" x14ac:dyDescent="0.25">
      <c r="A114" s="23"/>
      <c r="B114" s="17" t="s">
        <v>65</v>
      </c>
      <c r="C114" s="24" t="s">
        <v>132</v>
      </c>
      <c r="D114" s="17" t="s">
        <v>64</v>
      </c>
      <c r="E114" s="18">
        <v>36</v>
      </c>
      <c r="F114" s="19"/>
      <c r="G114" s="20">
        <v>36</v>
      </c>
      <c r="H114" s="19"/>
      <c r="I114" s="19"/>
      <c r="J114" s="21"/>
      <c r="K114" s="21"/>
      <c r="L114" s="22">
        <f>ROUND(G114*L112/100,2)</f>
        <v>19909.98</v>
      </c>
    </row>
    <row r="115" spans="1:12" s="2" customFormat="1" x14ac:dyDescent="0.25">
      <c r="A115" s="35"/>
      <c r="B115" s="36"/>
      <c r="C115" s="37" t="s">
        <v>66</v>
      </c>
      <c r="D115" s="38"/>
      <c r="E115" s="38"/>
      <c r="F115" s="39"/>
      <c r="G115" s="39"/>
      <c r="H115" s="39"/>
      <c r="I115" s="39"/>
      <c r="J115" s="40">
        <f>L115/E104</f>
        <v>10558.324545454545</v>
      </c>
      <c r="K115" s="40"/>
      <c r="L115" s="41">
        <f>L111+L113+L114</f>
        <v>116141.56999999999</v>
      </c>
    </row>
    <row r="116" spans="1:12" s="2" customFormat="1" ht="6.95" customHeight="1" x14ac:dyDescent="0.25">
      <c r="A116" s="28"/>
      <c r="B116" s="42"/>
      <c r="C116" s="42"/>
      <c r="D116" s="42"/>
      <c r="E116" s="42"/>
      <c r="F116" s="43"/>
      <c r="G116" s="43"/>
      <c r="H116" s="43"/>
      <c r="I116" s="43"/>
      <c r="J116" s="44"/>
      <c r="K116" s="44"/>
      <c r="L116" s="45"/>
    </row>
    <row r="117" spans="1:12" s="2" customFormat="1" ht="60" x14ac:dyDescent="0.25">
      <c r="A117" s="14">
        <v>7</v>
      </c>
      <c r="B117" s="15" t="s">
        <v>81</v>
      </c>
      <c r="C117" s="16" t="s">
        <v>82</v>
      </c>
      <c r="D117" s="17" t="s">
        <v>69</v>
      </c>
      <c r="E117" s="18">
        <v>1</v>
      </c>
      <c r="F117" s="19"/>
      <c r="G117" s="20">
        <v>1</v>
      </c>
      <c r="H117" s="19"/>
      <c r="I117" s="19"/>
      <c r="J117" s="21"/>
      <c r="K117" s="21"/>
      <c r="L117" s="22"/>
    </row>
    <row r="118" spans="1:12" s="2" customFormat="1" x14ac:dyDescent="0.25">
      <c r="A118" s="23"/>
      <c r="B118" s="17" t="s">
        <v>34</v>
      </c>
      <c r="C118" s="24" t="s">
        <v>49</v>
      </c>
      <c r="D118" s="17" t="s">
        <v>50</v>
      </c>
      <c r="E118" s="17"/>
      <c r="F118" s="19"/>
      <c r="G118" s="21">
        <f>SUM(G119:G123)</f>
        <v>27.36</v>
      </c>
      <c r="H118" s="19"/>
      <c r="I118" s="19"/>
      <c r="J118" s="21"/>
      <c r="K118" s="21"/>
      <c r="L118" s="26">
        <f>SUM(L119:L123)</f>
        <v>19106.27</v>
      </c>
    </row>
    <row r="119" spans="1:12" s="2" customFormat="1" x14ac:dyDescent="0.25">
      <c r="A119" s="23"/>
      <c r="B119" s="17" t="s">
        <v>51</v>
      </c>
      <c r="C119" s="24" t="s">
        <v>52</v>
      </c>
      <c r="D119" s="17" t="s">
        <v>50</v>
      </c>
      <c r="E119" s="27">
        <v>8.2100000000000009</v>
      </c>
      <c r="F119" s="19"/>
      <c r="G119" s="21">
        <f>E119*$G$117</f>
        <v>8.2100000000000009</v>
      </c>
      <c r="H119" s="19"/>
      <c r="I119" s="19"/>
      <c r="J119" s="21">
        <v>668.23</v>
      </c>
      <c r="K119" s="21"/>
      <c r="L119" s="22">
        <f>ROUND(G119*J119,2)</f>
        <v>5486.17</v>
      </c>
    </row>
    <row r="120" spans="1:12" s="2" customFormat="1" x14ac:dyDescent="0.25">
      <c r="A120" s="23"/>
      <c r="B120" s="17" t="s">
        <v>53</v>
      </c>
      <c r="C120" s="24" t="s">
        <v>54</v>
      </c>
      <c r="D120" s="17" t="s">
        <v>50</v>
      </c>
      <c r="E120" s="27">
        <v>5.47</v>
      </c>
      <c r="F120" s="19"/>
      <c r="G120" s="21">
        <f t="shared" ref="G120:G123" si="10">E120*$G$117</f>
        <v>5.47</v>
      </c>
      <c r="H120" s="19"/>
      <c r="I120" s="19"/>
      <c r="J120" s="21">
        <v>527.16</v>
      </c>
      <c r="K120" s="21"/>
      <c r="L120" s="22">
        <f>ROUND(G120*J120,2)</f>
        <v>2883.57</v>
      </c>
    </row>
    <row r="121" spans="1:12" s="2" customFormat="1" x14ac:dyDescent="0.25">
      <c r="A121" s="23"/>
      <c r="B121" s="17" t="s">
        <v>55</v>
      </c>
      <c r="C121" s="24" t="s">
        <v>56</v>
      </c>
      <c r="D121" s="17" t="s">
        <v>50</v>
      </c>
      <c r="E121" s="27">
        <v>5.47</v>
      </c>
      <c r="F121" s="19"/>
      <c r="G121" s="21">
        <f t="shared" si="10"/>
        <v>5.47</v>
      </c>
      <c r="H121" s="19"/>
      <c r="I121" s="19"/>
      <c r="J121" s="21">
        <v>798.17</v>
      </c>
      <c r="K121" s="21"/>
      <c r="L121" s="22">
        <f>ROUND(G121*J121,2)</f>
        <v>4365.99</v>
      </c>
    </row>
    <row r="122" spans="1:12" s="2" customFormat="1" x14ac:dyDescent="0.25">
      <c r="A122" s="23"/>
      <c r="B122" s="17" t="s">
        <v>72</v>
      </c>
      <c r="C122" s="24" t="s">
        <v>73</v>
      </c>
      <c r="D122" s="17" t="s">
        <v>50</v>
      </c>
      <c r="E122" s="27">
        <v>5.47</v>
      </c>
      <c r="F122" s="19"/>
      <c r="G122" s="21">
        <f t="shared" si="10"/>
        <v>5.47</v>
      </c>
      <c r="H122" s="19"/>
      <c r="I122" s="19"/>
      <c r="J122" s="21">
        <v>727.63</v>
      </c>
      <c r="K122" s="21"/>
      <c r="L122" s="22">
        <f t="shared" ref="L122:L123" si="11">ROUND(G122*J122,2)</f>
        <v>3980.14</v>
      </c>
    </row>
    <row r="123" spans="1:12" s="2" customFormat="1" x14ac:dyDescent="0.25">
      <c r="A123" s="23"/>
      <c r="B123" s="17" t="s">
        <v>59</v>
      </c>
      <c r="C123" s="24" t="s">
        <v>60</v>
      </c>
      <c r="D123" s="17" t="s">
        <v>50</v>
      </c>
      <c r="E123" s="27">
        <v>2.74</v>
      </c>
      <c r="F123" s="19"/>
      <c r="G123" s="21">
        <f t="shared" si="10"/>
        <v>2.74</v>
      </c>
      <c r="H123" s="19"/>
      <c r="I123" s="19"/>
      <c r="J123" s="21">
        <v>872.41</v>
      </c>
      <c r="K123" s="21"/>
      <c r="L123" s="22">
        <f t="shared" si="11"/>
        <v>2390.4</v>
      </c>
    </row>
    <row r="124" spans="1:12" s="2" customFormat="1" x14ac:dyDescent="0.25">
      <c r="A124" s="28"/>
      <c r="B124" s="29"/>
      <c r="C124" s="30" t="s">
        <v>61</v>
      </c>
      <c r="D124" s="31"/>
      <c r="E124" s="31"/>
      <c r="F124" s="32"/>
      <c r="G124" s="32"/>
      <c r="H124" s="32"/>
      <c r="I124" s="32"/>
      <c r="J124" s="33"/>
      <c r="K124" s="33"/>
      <c r="L124" s="34">
        <f>L118</f>
        <v>19106.27</v>
      </c>
    </row>
    <row r="125" spans="1:12" s="2" customFormat="1" x14ac:dyDescent="0.25">
      <c r="A125" s="23"/>
      <c r="B125" s="17"/>
      <c r="C125" s="24" t="s">
        <v>62</v>
      </c>
      <c r="D125" s="17"/>
      <c r="E125" s="17"/>
      <c r="F125" s="19"/>
      <c r="G125" s="19"/>
      <c r="H125" s="19"/>
      <c r="I125" s="19"/>
      <c r="J125" s="21"/>
      <c r="K125" s="21"/>
      <c r="L125" s="22">
        <f>L118</f>
        <v>19106.27</v>
      </c>
    </row>
    <row r="126" spans="1:12" s="2" customFormat="1" x14ac:dyDescent="0.25">
      <c r="A126" s="23"/>
      <c r="B126" s="17" t="s">
        <v>63</v>
      </c>
      <c r="C126" s="24" t="s">
        <v>129</v>
      </c>
      <c r="D126" s="17" t="s">
        <v>64</v>
      </c>
      <c r="E126" s="18">
        <v>74</v>
      </c>
      <c r="F126" s="19"/>
      <c r="G126" s="20">
        <v>74</v>
      </c>
      <c r="H126" s="19"/>
      <c r="I126" s="19"/>
      <c r="J126" s="21"/>
      <c r="K126" s="21"/>
      <c r="L126" s="22">
        <f>ROUND(G126*L125/100,2)</f>
        <v>14138.64</v>
      </c>
    </row>
    <row r="127" spans="1:12" s="2" customFormat="1" x14ac:dyDescent="0.25">
      <c r="A127" s="23"/>
      <c r="B127" s="17" t="s">
        <v>65</v>
      </c>
      <c r="C127" s="24" t="s">
        <v>132</v>
      </c>
      <c r="D127" s="17" t="s">
        <v>64</v>
      </c>
      <c r="E127" s="18">
        <v>36</v>
      </c>
      <c r="F127" s="19"/>
      <c r="G127" s="20">
        <v>36</v>
      </c>
      <c r="H127" s="19"/>
      <c r="I127" s="19"/>
      <c r="J127" s="21"/>
      <c r="K127" s="21"/>
      <c r="L127" s="22">
        <f>ROUND(G127*L125/100,2)</f>
        <v>6878.26</v>
      </c>
    </row>
    <row r="128" spans="1:12" s="2" customFormat="1" x14ac:dyDescent="0.25">
      <c r="A128" s="35"/>
      <c r="B128" s="36"/>
      <c r="C128" s="37" t="s">
        <v>66</v>
      </c>
      <c r="D128" s="38"/>
      <c r="E128" s="38"/>
      <c r="F128" s="39"/>
      <c r="G128" s="39"/>
      <c r="H128" s="39"/>
      <c r="I128" s="39"/>
      <c r="J128" s="40">
        <f>L128/E117</f>
        <v>40123.170000000006</v>
      </c>
      <c r="K128" s="40"/>
      <c r="L128" s="41">
        <f>L124+L126+L127</f>
        <v>40123.170000000006</v>
      </c>
    </row>
    <row r="129" spans="1:12" s="2" customFormat="1" ht="6.95" customHeight="1" x14ac:dyDescent="0.25">
      <c r="A129" s="28"/>
      <c r="B129" s="42"/>
      <c r="C129" s="42"/>
      <c r="D129" s="42"/>
      <c r="E129" s="42"/>
      <c r="F129" s="43"/>
      <c r="G129" s="43"/>
      <c r="H129" s="43"/>
      <c r="I129" s="43"/>
      <c r="J129" s="44"/>
      <c r="K129" s="44"/>
      <c r="L129" s="45"/>
    </row>
    <row r="130" spans="1:12" s="2" customFormat="1" ht="45" x14ac:dyDescent="0.25">
      <c r="A130" s="14">
        <v>8</v>
      </c>
      <c r="B130" s="15" t="s">
        <v>83</v>
      </c>
      <c r="C130" s="16" t="s">
        <v>84</v>
      </c>
      <c r="D130" s="17" t="s">
        <v>85</v>
      </c>
      <c r="E130" s="18">
        <v>1</v>
      </c>
      <c r="F130" s="19"/>
      <c r="G130" s="20">
        <v>1</v>
      </c>
      <c r="H130" s="19"/>
      <c r="I130" s="19"/>
      <c r="J130" s="21"/>
      <c r="K130" s="21"/>
      <c r="L130" s="22"/>
    </row>
    <row r="131" spans="1:12" s="2" customFormat="1" x14ac:dyDescent="0.25">
      <c r="A131" s="23"/>
      <c r="B131" s="17" t="s">
        <v>34</v>
      </c>
      <c r="C131" s="24" t="s">
        <v>49</v>
      </c>
      <c r="D131" s="17" t="s">
        <v>50</v>
      </c>
      <c r="E131" s="17"/>
      <c r="F131" s="19"/>
      <c r="G131" s="21">
        <f>SUM(G132:G136)</f>
        <v>10.54</v>
      </c>
      <c r="H131" s="19"/>
      <c r="I131" s="19"/>
      <c r="J131" s="21"/>
      <c r="K131" s="21"/>
      <c r="L131" s="26">
        <f>SUM(L132:L136)</f>
        <v>7359.39</v>
      </c>
    </row>
    <row r="132" spans="1:12" s="2" customFormat="1" x14ac:dyDescent="0.25">
      <c r="A132" s="23"/>
      <c r="B132" s="17" t="s">
        <v>51</v>
      </c>
      <c r="C132" s="24" t="s">
        <v>52</v>
      </c>
      <c r="D132" s="17" t="s">
        <v>50</v>
      </c>
      <c r="E132" s="27">
        <v>3.16</v>
      </c>
      <c r="F132" s="19"/>
      <c r="G132" s="21">
        <f>E132*$G$130</f>
        <v>3.16</v>
      </c>
      <c r="H132" s="19"/>
      <c r="I132" s="19"/>
      <c r="J132" s="21">
        <v>668.23</v>
      </c>
      <c r="K132" s="21"/>
      <c r="L132" s="22">
        <f>ROUND(G132*J132,2)</f>
        <v>2111.61</v>
      </c>
    </row>
    <row r="133" spans="1:12" s="2" customFormat="1" x14ac:dyDescent="0.25">
      <c r="A133" s="23"/>
      <c r="B133" s="17" t="s">
        <v>53</v>
      </c>
      <c r="C133" s="24" t="s">
        <v>54</v>
      </c>
      <c r="D133" s="17" t="s">
        <v>50</v>
      </c>
      <c r="E133" s="27">
        <v>2.11</v>
      </c>
      <c r="F133" s="19"/>
      <c r="G133" s="21">
        <f t="shared" ref="G133:G136" si="12">E133*$G$130</f>
        <v>2.11</v>
      </c>
      <c r="H133" s="19"/>
      <c r="I133" s="19"/>
      <c r="J133" s="21">
        <v>527.16</v>
      </c>
      <c r="K133" s="21"/>
      <c r="L133" s="22">
        <f>ROUND(G133*J133,2)</f>
        <v>1112.31</v>
      </c>
    </row>
    <row r="134" spans="1:12" s="2" customFormat="1" x14ac:dyDescent="0.25">
      <c r="A134" s="23"/>
      <c r="B134" s="17" t="s">
        <v>55</v>
      </c>
      <c r="C134" s="24" t="s">
        <v>56</v>
      </c>
      <c r="D134" s="17" t="s">
        <v>50</v>
      </c>
      <c r="E134" s="27">
        <v>2.11</v>
      </c>
      <c r="F134" s="19"/>
      <c r="G134" s="21">
        <f t="shared" si="12"/>
        <v>2.11</v>
      </c>
      <c r="H134" s="19"/>
      <c r="I134" s="19"/>
      <c r="J134" s="21">
        <v>798.17</v>
      </c>
      <c r="K134" s="21"/>
      <c r="L134" s="22">
        <f>ROUND(G134*J134,2)</f>
        <v>1684.14</v>
      </c>
    </row>
    <row r="135" spans="1:12" s="2" customFormat="1" x14ac:dyDescent="0.25">
      <c r="A135" s="23"/>
      <c r="B135" s="17" t="s">
        <v>72</v>
      </c>
      <c r="C135" s="24" t="s">
        <v>73</v>
      </c>
      <c r="D135" s="17" t="s">
        <v>50</v>
      </c>
      <c r="E135" s="27">
        <v>2.11</v>
      </c>
      <c r="F135" s="19"/>
      <c r="G135" s="21">
        <f t="shared" si="12"/>
        <v>2.11</v>
      </c>
      <c r="H135" s="19"/>
      <c r="I135" s="19"/>
      <c r="J135" s="21">
        <v>727.63</v>
      </c>
      <c r="K135" s="21"/>
      <c r="L135" s="22">
        <f t="shared" ref="L135:L136" si="13">ROUND(G135*J135,2)</f>
        <v>1535.3</v>
      </c>
    </row>
    <row r="136" spans="1:12" s="2" customFormat="1" x14ac:dyDescent="0.25">
      <c r="A136" s="23"/>
      <c r="B136" s="17" t="s">
        <v>59</v>
      </c>
      <c r="C136" s="24" t="s">
        <v>60</v>
      </c>
      <c r="D136" s="17" t="s">
        <v>50</v>
      </c>
      <c r="E136" s="27">
        <v>1.05</v>
      </c>
      <c r="F136" s="19"/>
      <c r="G136" s="21">
        <f t="shared" si="12"/>
        <v>1.05</v>
      </c>
      <c r="H136" s="19"/>
      <c r="I136" s="19"/>
      <c r="J136" s="21">
        <v>872.41</v>
      </c>
      <c r="K136" s="21"/>
      <c r="L136" s="22">
        <f t="shared" si="13"/>
        <v>916.03</v>
      </c>
    </row>
    <row r="137" spans="1:12" s="2" customFormat="1" x14ac:dyDescent="0.25">
      <c r="A137" s="28"/>
      <c r="B137" s="29"/>
      <c r="C137" s="30" t="s">
        <v>61</v>
      </c>
      <c r="D137" s="31"/>
      <c r="E137" s="31"/>
      <c r="F137" s="32"/>
      <c r="G137" s="32"/>
      <c r="H137" s="32"/>
      <c r="I137" s="32"/>
      <c r="J137" s="33"/>
      <c r="K137" s="33"/>
      <c r="L137" s="34">
        <f>L131</f>
        <v>7359.39</v>
      </c>
    </row>
    <row r="138" spans="1:12" s="2" customFormat="1" x14ac:dyDescent="0.25">
      <c r="A138" s="23"/>
      <c r="B138" s="17"/>
      <c r="C138" s="24" t="s">
        <v>62</v>
      </c>
      <c r="D138" s="17"/>
      <c r="E138" s="17"/>
      <c r="F138" s="19"/>
      <c r="G138" s="19"/>
      <c r="H138" s="19"/>
      <c r="I138" s="19"/>
      <c r="J138" s="21"/>
      <c r="K138" s="21"/>
      <c r="L138" s="22">
        <f>L131</f>
        <v>7359.39</v>
      </c>
    </row>
    <row r="139" spans="1:12" s="2" customFormat="1" x14ac:dyDescent="0.25">
      <c r="A139" s="23"/>
      <c r="B139" s="17" t="s">
        <v>63</v>
      </c>
      <c r="C139" s="24" t="s">
        <v>131</v>
      </c>
      <c r="D139" s="17" t="s">
        <v>64</v>
      </c>
      <c r="E139" s="18">
        <v>74</v>
      </c>
      <c r="F139" s="19"/>
      <c r="G139" s="20">
        <v>74</v>
      </c>
      <c r="H139" s="19"/>
      <c r="I139" s="19"/>
      <c r="J139" s="21"/>
      <c r="K139" s="21"/>
      <c r="L139" s="22">
        <f>ROUND(G139*L138/100,2)</f>
        <v>5445.95</v>
      </c>
    </row>
    <row r="140" spans="1:12" s="2" customFormat="1" x14ac:dyDescent="0.25">
      <c r="A140" s="23"/>
      <c r="B140" s="17" t="s">
        <v>65</v>
      </c>
      <c r="C140" s="24" t="s">
        <v>132</v>
      </c>
      <c r="D140" s="17" t="s">
        <v>64</v>
      </c>
      <c r="E140" s="18">
        <v>36</v>
      </c>
      <c r="F140" s="19"/>
      <c r="G140" s="20">
        <v>36</v>
      </c>
      <c r="H140" s="19"/>
      <c r="I140" s="19"/>
      <c r="J140" s="21"/>
      <c r="K140" s="21"/>
      <c r="L140" s="22">
        <f>ROUND(G140*L138/100,2)</f>
        <v>2649.38</v>
      </c>
    </row>
    <row r="141" spans="1:12" s="2" customFormat="1" x14ac:dyDescent="0.25">
      <c r="A141" s="35"/>
      <c r="B141" s="36"/>
      <c r="C141" s="37" t="s">
        <v>66</v>
      </c>
      <c r="D141" s="38"/>
      <c r="E141" s="38"/>
      <c r="F141" s="39"/>
      <c r="G141" s="39"/>
      <c r="H141" s="39"/>
      <c r="I141" s="39"/>
      <c r="J141" s="40">
        <f>L141/E130</f>
        <v>15454.720000000001</v>
      </c>
      <c r="K141" s="40"/>
      <c r="L141" s="41">
        <f>L137+L139+L140</f>
        <v>15454.720000000001</v>
      </c>
    </row>
    <row r="142" spans="1:12" s="2" customFormat="1" ht="6.95" customHeight="1" x14ac:dyDescent="0.25">
      <c r="A142" s="28"/>
      <c r="B142" s="42"/>
      <c r="C142" s="42"/>
      <c r="D142" s="42"/>
      <c r="E142" s="42"/>
      <c r="F142" s="43"/>
      <c r="G142" s="43"/>
      <c r="H142" s="43"/>
      <c r="I142" s="43"/>
      <c r="J142" s="44"/>
      <c r="K142" s="44"/>
      <c r="L142" s="45"/>
    </row>
    <row r="143" spans="1:12" s="2" customFormat="1" ht="75" x14ac:dyDescent="0.25">
      <c r="A143" s="14">
        <v>9</v>
      </c>
      <c r="B143" s="15" t="s">
        <v>86</v>
      </c>
      <c r="C143" s="16" t="s">
        <v>87</v>
      </c>
      <c r="D143" s="17" t="s">
        <v>88</v>
      </c>
      <c r="E143" s="18">
        <v>1</v>
      </c>
      <c r="F143" s="19"/>
      <c r="G143" s="20">
        <v>1</v>
      </c>
      <c r="H143" s="19"/>
      <c r="I143" s="19"/>
      <c r="J143" s="21"/>
      <c r="K143" s="21"/>
      <c r="L143" s="22"/>
    </row>
    <row r="144" spans="1:12" s="2" customFormat="1" x14ac:dyDescent="0.25">
      <c r="A144" s="23"/>
      <c r="B144" s="17" t="s">
        <v>34</v>
      </c>
      <c r="C144" s="24" t="s">
        <v>49</v>
      </c>
      <c r="D144" s="17" t="s">
        <v>50</v>
      </c>
      <c r="E144" s="17"/>
      <c r="F144" s="19"/>
      <c r="G144" s="21">
        <f>SUM(G145:G146)</f>
        <v>383.13</v>
      </c>
      <c r="H144" s="19"/>
      <c r="I144" s="19"/>
      <c r="J144" s="21"/>
      <c r="K144" s="21"/>
      <c r="L144" s="26">
        <f>SUM(L145:L146)</f>
        <v>283613.81</v>
      </c>
    </row>
    <row r="145" spans="1:12" s="2" customFormat="1" x14ac:dyDescent="0.25">
      <c r="A145" s="23"/>
      <c r="B145" s="17" t="s">
        <v>55</v>
      </c>
      <c r="C145" s="24" t="s">
        <v>56</v>
      </c>
      <c r="D145" s="17" t="s">
        <v>50</v>
      </c>
      <c r="E145" s="27">
        <v>229.88</v>
      </c>
      <c r="F145" s="19"/>
      <c r="G145" s="21">
        <f>E145*$G$143</f>
        <v>229.88</v>
      </c>
      <c r="H145" s="19"/>
      <c r="I145" s="19"/>
      <c r="J145" s="21">
        <v>798.17</v>
      </c>
      <c r="K145" s="21"/>
      <c r="L145" s="22">
        <f>ROUND(G145*J145,2)</f>
        <v>183483.32</v>
      </c>
    </row>
    <row r="146" spans="1:12" s="2" customFormat="1" x14ac:dyDescent="0.25">
      <c r="A146" s="23"/>
      <c r="B146" s="17" t="s">
        <v>57</v>
      </c>
      <c r="C146" s="24" t="s">
        <v>58</v>
      </c>
      <c r="D146" s="17" t="s">
        <v>50</v>
      </c>
      <c r="E146" s="27">
        <v>153.25</v>
      </c>
      <c r="F146" s="19"/>
      <c r="G146" s="21">
        <f>E146*$G$143</f>
        <v>153.25</v>
      </c>
      <c r="H146" s="19"/>
      <c r="I146" s="19"/>
      <c r="J146" s="21">
        <v>653.38</v>
      </c>
      <c r="K146" s="21"/>
      <c r="L146" s="22">
        <f>ROUND(G146*J146,2)</f>
        <v>100130.49</v>
      </c>
    </row>
    <row r="147" spans="1:12" s="2" customFormat="1" x14ac:dyDescent="0.25">
      <c r="A147" s="28"/>
      <c r="B147" s="29"/>
      <c r="C147" s="30" t="s">
        <v>61</v>
      </c>
      <c r="D147" s="31"/>
      <c r="E147" s="31"/>
      <c r="F147" s="32"/>
      <c r="G147" s="32"/>
      <c r="H147" s="32"/>
      <c r="I147" s="32"/>
      <c r="J147" s="33"/>
      <c r="K147" s="33"/>
      <c r="L147" s="34">
        <f>L144</f>
        <v>283613.81</v>
      </c>
    </row>
    <row r="148" spans="1:12" s="2" customFormat="1" x14ac:dyDescent="0.25">
      <c r="A148" s="23"/>
      <c r="B148" s="17"/>
      <c r="C148" s="24" t="s">
        <v>62</v>
      </c>
      <c r="D148" s="17"/>
      <c r="E148" s="17"/>
      <c r="F148" s="19"/>
      <c r="G148" s="19"/>
      <c r="H148" s="19"/>
      <c r="I148" s="19"/>
      <c r="J148" s="21"/>
      <c r="K148" s="21"/>
      <c r="L148" s="22">
        <f>L144</f>
        <v>283613.81</v>
      </c>
    </row>
    <row r="149" spans="1:12" x14ac:dyDescent="0.25">
      <c r="A149" s="23"/>
      <c r="B149" s="17" t="s">
        <v>63</v>
      </c>
      <c r="C149" s="24" t="s">
        <v>131</v>
      </c>
      <c r="D149" s="17" t="s">
        <v>64</v>
      </c>
      <c r="E149" s="18">
        <v>74</v>
      </c>
      <c r="F149" s="19"/>
      <c r="G149" s="20">
        <v>74</v>
      </c>
      <c r="H149" s="19"/>
      <c r="I149" s="19"/>
      <c r="J149" s="21"/>
      <c r="K149" s="21"/>
      <c r="L149" s="22">
        <f>ROUND(G149*L148/100,2)</f>
        <v>209874.22</v>
      </c>
    </row>
    <row r="150" spans="1:12" x14ac:dyDescent="0.25">
      <c r="A150" s="23"/>
      <c r="B150" s="17" t="s">
        <v>65</v>
      </c>
      <c r="C150" s="24" t="s">
        <v>132</v>
      </c>
      <c r="D150" s="17" t="s">
        <v>64</v>
      </c>
      <c r="E150" s="18">
        <v>36</v>
      </c>
      <c r="F150" s="19"/>
      <c r="G150" s="20">
        <v>36</v>
      </c>
      <c r="H150" s="19"/>
      <c r="I150" s="19"/>
      <c r="J150" s="21"/>
      <c r="K150" s="21"/>
      <c r="L150" s="22">
        <f>ROUND(G150*L148/100,2)</f>
        <v>102100.97</v>
      </c>
    </row>
    <row r="151" spans="1:12" x14ac:dyDescent="0.25">
      <c r="A151" s="35"/>
      <c r="B151" s="36"/>
      <c r="C151" s="37" t="s">
        <v>66</v>
      </c>
      <c r="D151" s="38"/>
      <c r="E151" s="38"/>
      <c r="F151" s="39"/>
      <c r="G151" s="39"/>
      <c r="H151" s="39"/>
      <c r="I151" s="39"/>
      <c r="J151" s="40">
        <f>L151/E143</f>
        <v>595589</v>
      </c>
      <c r="K151" s="40"/>
      <c r="L151" s="41">
        <f>L147+L149+L150</f>
        <v>595589</v>
      </c>
    </row>
    <row r="152" spans="1:12" ht="6.95" customHeight="1" x14ac:dyDescent="0.25">
      <c r="A152" s="28"/>
      <c r="B152" s="42"/>
      <c r="C152" s="42"/>
      <c r="D152" s="42"/>
      <c r="E152" s="42"/>
      <c r="F152" s="42"/>
      <c r="G152" s="42"/>
      <c r="H152" s="42"/>
      <c r="I152" s="42"/>
      <c r="J152" s="50"/>
      <c r="K152" s="50"/>
      <c r="L152" s="51"/>
    </row>
    <row r="153" spans="1:12" ht="20.25" customHeight="1" x14ac:dyDescent="0.25">
      <c r="A153" s="52"/>
      <c r="B153" s="53"/>
      <c r="C153" s="54" t="s">
        <v>156</v>
      </c>
      <c r="D153" s="53"/>
      <c r="E153" s="53"/>
      <c r="F153" s="53"/>
      <c r="G153" s="53"/>
      <c r="H153" s="53"/>
      <c r="I153" s="53"/>
      <c r="J153" s="55"/>
      <c r="K153" s="55"/>
      <c r="L153" s="56">
        <f>L155+L156+L157+L158+L159</f>
        <v>521184.95</v>
      </c>
    </row>
    <row r="154" spans="1:12" x14ac:dyDescent="0.25">
      <c r="A154" s="23"/>
      <c r="B154" s="17"/>
      <c r="C154" s="57" t="s">
        <v>89</v>
      </c>
      <c r="D154" s="17"/>
      <c r="E154" s="17"/>
      <c r="F154" s="17"/>
      <c r="G154" s="17"/>
      <c r="H154" s="17"/>
      <c r="I154" s="17"/>
      <c r="J154" s="58"/>
      <c r="K154" s="58"/>
      <c r="L154" s="59"/>
    </row>
    <row r="155" spans="1:12" x14ac:dyDescent="0.25">
      <c r="A155" s="23"/>
      <c r="B155" s="17"/>
      <c r="C155" s="60" t="s">
        <v>90</v>
      </c>
      <c r="D155" s="17"/>
      <c r="E155" s="17"/>
      <c r="F155" s="17"/>
      <c r="G155" s="17"/>
      <c r="H155" s="17"/>
      <c r="I155" s="17"/>
      <c r="J155" s="58"/>
      <c r="K155" s="58"/>
      <c r="L155" s="59">
        <f>L40+L53+L66+L79+L92+L105+L118+L131+L144</f>
        <v>521184.95</v>
      </c>
    </row>
    <row r="156" spans="1:12" x14ac:dyDescent="0.25">
      <c r="A156" s="23"/>
      <c r="B156" s="17"/>
      <c r="C156" s="61" t="s">
        <v>91</v>
      </c>
      <c r="D156" s="17"/>
      <c r="E156" s="17"/>
      <c r="F156" s="17"/>
      <c r="G156" s="17"/>
      <c r="H156" s="17"/>
      <c r="I156" s="17"/>
      <c r="J156" s="58"/>
      <c r="K156" s="58"/>
      <c r="L156" s="59"/>
    </row>
    <row r="157" spans="1:12" x14ac:dyDescent="0.25">
      <c r="A157" s="23"/>
      <c r="B157" s="17"/>
      <c r="C157" s="61" t="s">
        <v>92</v>
      </c>
      <c r="D157" s="17"/>
      <c r="E157" s="17"/>
      <c r="F157" s="17"/>
      <c r="G157" s="17"/>
      <c r="H157" s="17"/>
      <c r="I157" s="17"/>
      <c r="J157" s="58"/>
      <c r="K157" s="58"/>
      <c r="L157" s="59"/>
    </row>
    <row r="158" spans="1:12" x14ac:dyDescent="0.25">
      <c r="A158" s="23"/>
      <c r="B158" s="17"/>
      <c r="C158" s="61" t="s">
        <v>134</v>
      </c>
      <c r="D158" s="17"/>
      <c r="E158" s="17"/>
      <c r="F158" s="17"/>
      <c r="G158" s="17"/>
      <c r="H158" s="17"/>
      <c r="I158" s="17"/>
      <c r="J158" s="58"/>
      <c r="K158" s="58"/>
      <c r="L158" s="59"/>
    </row>
    <row r="159" spans="1:12" x14ac:dyDescent="0.25">
      <c r="A159" s="23"/>
      <c r="B159" s="17"/>
      <c r="C159" s="61" t="s">
        <v>93</v>
      </c>
      <c r="D159" s="17"/>
      <c r="E159" s="17"/>
      <c r="F159" s="17"/>
      <c r="G159" s="17"/>
      <c r="H159" s="17"/>
      <c r="I159" s="17"/>
      <c r="J159" s="58"/>
      <c r="K159" s="58"/>
      <c r="L159" s="59"/>
    </row>
    <row r="160" spans="1:12" x14ac:dyDescent="0.25">
      <c r="A160" s="23"/>
      <c r="B160" s="17"/>
      <c r="C160" s="62" t="s">
        <v>94</v>
      </c>
      <c r="D160" s="17"/>
      <c r="E160" s="17"/>
      <c r="F160" s="17"/>
      <c r="G160" s="17"/>
      <c r="H160" s="17"/>
      <c r="I160" s="17"/>
      <c r="J160" s="58"/>
      <c r="K160" s="58"/>
      <c r="L160" s="59">
        <f>L155+L157</f>
        <v>521184.95</v>
      </c>
    </row>
    <row r="161" spans="1:12" x14ac:dyDescent="0.25">
      <c r="A161" s="23"/>
      <c r="B161" s="17"/>
      <c r="C161" s="62" t="s">
        <v>95</v>
      </c>
      <c r="D161" s="17"/>
      <c r="E161" s="17"/>
      <c r="F161" s="17"/>
      <c r="G161" s="17"/>
      <c r="H161" s="17"/>
      <c r="I161" s="17"/>
      <c r="J161" s="58"/>
      <c r="K161" s="58"/>
      <c r="L161" s="59">
        <f>L149+L139+L126+L113+L100+L87+L74+L61+L48</f>
        <v>385676.87999999995</v>
      </c>
    </row>
    <row r="162" spans="1:12" x14ac:dyDescent="0.25">
      <c r="A162" s="23"/>
      <c r="B162" s="17"/>
      <c r="C162" s="62" t="s">
        <v>96</v>
      </c>
      <c r="D162" s="17"/>
      <c r="E162" s="17"/>
      <c r="F162" s="17"/>
      <c r="G162" s="17"/>
      <c r="H162" s="17"/>
      <c r="I162" s="17"/>
      <c r="J162" s="58"/>
      <c r="K162" s="58"/>
      <c r="L162" s="59">
        <f>L150+L140+L127+L114+L101+L88+L75+L62+L49</f>
        <v>187626.57</v>
      </c>
    </row>
    <row r="163" spans="1:12" x14ac:dyDescent="0.25">
      <c r="A163" s="23"/>
      <c r="B163" s="17"/>
      <c r="C163" s="62" t="s">
        <v>97</v>
      </c>
      <c r="D163" s="17"/>
      <c r="E163" s="17"/>
      <c r="F163" s="17"/>
      <c r="G163" s="17"/>
      <c r="H163" s="17"/>
      <c r="I163" s="17"/>
      <c r="J163" s="58"/>
      <c r="K163" s="58"/>
      <c r="L163" s="59"/>
    </row>
    <row r="164" spans="1:12" x14ac:dyDescent="0.25">
      <c r="A164" s="23"/>
      <c r="B164" s="17"/>
      <c r="C164" s="62" t="s">
        <v>98</v>
      </c>
      <c r="D164" s="17"/>
      <c r="E164" s="17"/>
      <c r="F164" s="17"/>
      <c r="G164" s="17"/>
      <c r="H164" s="17"/>
      <c r="I164" s="17"/>
      <c r="J164" s="58"/>
      <c r="K164" s="58"/>
      <c r="L164" s="63"/>
    </row>
    <row r="165" spans="1:12" x14ac:dyDescent="0.25">
      <c r="A165" s="52"/>
      <c r="B165" s="53"/>
      <c r="C165" s="64" t="s">
        <v>155</v>
      </c>
      <c r="D165" s="53"/>
      <c r="E165" s="53"/>
      <c r="F165" s="53"/>
      <c r="G165" s="53"/>
      <c r="H165" s="53"/>
      <c r="I165" s="53"/>
      <c r="J165" s="55"/>
      <c r="K165" s="55"/>
      <c r="L165" s="56">
        <f>L153+L161+L162+L163+L164</f>
        <v>1094488.3999999999</v>
      </c>
    </row>
    <row r="166" spans="1:12" x14ac:dyDescent="0.25">
      <c r="A166" s="23"/>
      <c r="B166" s="17"/>
      <c r="C166" s="65" t="s">
        <v>119</v>
      </c>
      <c r="D166" s="53"/>
      <c r="E166" s="53"/>
      <c r="F166" s="53"/>
      <c r="G166" s="53"/>
      <c r="H166" s="53"/>
      <c r="I166" s="53"/>
      <c r="J166" s="55"/>
      <c r="K166" s="55"/>
      <c r="L166" s="56"/>
    </row>
    <row r="167" spans="1:12" x14ac:dyDescent="0.25">
      <c r="A167" s="23"/>
      <c r="B167" s="17"/>
      <c r="C167" s="61" t="s">
        <v>135</v>
      </c>
      <c r="D167" s="17"/>
      <c r="E167" s="17"/>
      <c r="F167" s="17"/>
      <c r="G167" s="17"/>
      <c r="H167" s="17"/>
      <c r="I167" s="17"/>
      <c r="J167" s="58"/>
      <c r="K167" s="58"/>
      <c r="L167" s="59"/>
    </row>
    <row r="168" spans="1:12" x14ac:dyDescent="0.25">
      <c r="A168" s="23"/>
      <c r="B168" s="17"/>
      <c r="C168" s="61" t="s">
        <v>99</v>
      </c>
      <c r="D168" s="17"/>
      <c r="E168" s="17"/>
      <c r="F168" s="17"/>
      <c r="G168" s="17"/>
      <c r="H168" s="17"/>
      <c r="I168" s="17"/>
      <c r="J168" s="58"/>
      <c r="K168" s="58"/>
      <c r="L168" s="59"/>
    </row>
    <row r="169" spans="1:12" x14ac:dyDescent="0.25">
      <c r="A169" s="23"/>
      <c r="B169" s="17"/>
      <c r="C169" s="61" t="s">
        <v>100</v>
      </c>
      <c r="D169" s="17"/>
      <c r="E169" s="17"/>
      <c r="F169" s="17"/>
      <c r="G169" s="21">
        <f>G40+G53+G66+G79+G92+G105+G118+G131+G144</f>
        <v>724.94</v>
      </c>
      <c r="H169" s="17"/>
      <c r="I169" s="17"/>
      <c r="J169" s="58"/>
      <c r="K169" s="58"/>
      <c r="L169" s="59"/>
    </row>
    <row r="170" spans="1:12" x14ac:dyDescent="0.25">
      <c r="A170" s="23"/>
      <c r="B170" s="17"/>
      <c r="C170" s="61" t="s">
        <v>101</v>
      </c>
      <c r="D170" s="17"/>
      <c r="E170" s="17"/>
      <c r="F170" s="17"/>
      <c r="G170" s="17"/>
      <c r="H170" s="17"/>
      <c r="I170" s="17"/>
      <c r="J170" s="58"/>
      <c r="K170" s="58"/>
      <c r="L170" s="59"/>
    </row>
    <row r="171" spans="1:12" x14ac:dyDescent="0.25">
      <c r="A171" s="35"/>
      <c r="B171" s="36"/>
      <c r="C171" s="66" t="s">
        <v>136</v>
      </c>
      <c r="D171" s="67"/>
      <c r="E171" s="67"/>
      <c r="F171" s="67"/>
      <c r="G171" s="67"/>
      <c r="H171" s="67"/>
      <c r="I171" s="67"/>
      <c r="J171" s="68"/>
      <c r="K171" s="68"/>
      <c r="L171" s="69"/>
    </row>
    <row r="172" spans="1:12" ht="6.75" customHeight="1" x14ac:dyDescent="0.25">
      <c r="A172" s="28"/>
      <c r="B172" s="42"/>
      <c r="C172" s="43"/>
      <c r="D172" s="43"/>
      <c r="E172" s="43"/>
      <c r="F172" s="43"/>
      <c r="G172" s="43"/>
      <c r="H172" s="43"/>
      <c r="I172" s="43"/>
      <c r="J172" s="44"/>
      <c r="K172" s="44"/>
      <c r="L172" s="45"/>
    </row>
    <row r="173" spans="1:12" x14ac:dyDescent="0.25">
      <c r="A173" s="23"/>
      <c r="B173" s="17"/>
      <c r="C173" s="64" t="s">
        <v>102</v>
      </c>
      <c r="D173" s="19"/>
      <c r="E173" s="19"/>
      <c r="F173" s="19"/>
      <c r="G173" s="19"/>
      <c r="H173" s="19"/>
      <c r="I173" s="19"/>
      <c r="J173" s="21"/>
      <c r="K173" s="21"/>
      <c r="L173" s="22"/>
    </row>
    <row r="174" spans="1:12" x14ac:dyDescent="0.25">
      <c r="A174" s="23"/>
      <c r="B174" s="17"/>
      <c r="C174" s="65" t="s">
        <v>103</v>
      </c>
      <c r="D174" s="19"/>
      <c r="E174" s="19"/>
      <c r="F174" s="19"/>
      <c r="G174" s="19"/>
      <c r="H174" s="19"/>
      <c r="I174" s="19"/>
      <c r="J174" s="21"/>
      <c r="K174" s="21"/>
      <c r="L174" s="22"/>
    </row>
    <row r="175" spans="1:12" x14ac:dyDescent="0.25">
      <c r="A175" s="23"/>
      <c r="B175" s="17"/>
      <c r="C175" s="62" t="s">
        <v>104</v>
      </c>
      <c r="D175" s="19"/>
      <c r="E175" s="19"/>
      <c r="F175" s="19"/>
      <c r="G175" s="19"/>
      <c r="H175" s="19"/>
      <c r="I175" s="19"/>
      <c r="J175" s="21"/>
      <c r="K175" s="21"/>
      <c r="L175" s="22"/>
    </row>
    <row r="176" spans="1:12" x14ac:dyDescent="0.25">
      <c r="A176" s="23"/>
      <c r="B176" s="17"/>
      <c r="C176" s="65" t="s">
        <v>89</v>
      </c>
      <c r="D176" s="19"/>
      <c r="E176" s="19"/>
      <c r="F176" s="19"/>
      <c r="G176" s="19"/>
      <c r="H176" s="19"/>
      <c r="I176" s="19"/>
      <c r="J176" s="21"/>
      <c r="K176" s="21"/>
      <c r="L176" s="22"/>
    </row>
    <row r="177" spans="1:12" x14ac:dyDescent="0.25">
      <c r="A177" s="23"/>
      <c r="B177" s="17"/>
      <c r="C177" s="62" t="s">
        <v>90</v>
      </c>
      <c r="D177" s="19"/>
      <c r="E177" s="19"/>
      <c r="F177" s="19"/>
      <c r="G177" s="19"/>
      <c r="H177" s="19"/>
      <c r="I177" s="19"/>
      <c r="J177" s="21"/>
      <c r="K177" s="21"/>
      <c r="L177" s="22"/>
    </row>
    <row r="178" spans="1:12" x14ac:dyDescent="0.25">
      <c r="A178" s="23"/>
      <c r="B178" s="17"/>
      <c r="C178" s="62" t="s">
        <v>91</v>
      </c>
      <c r="D178" s="19"/>
      <c r="E178" s="19"/>
      <c r="F178" s="19"/>
      <c r="G178" s="19"/>
      <c r="H178" s="19"/>
      <c r="I178" s="19"/>
      <c r="J178" s="21"/>
      <c r="K178" s="21"/>
      <c r="L178" s="22"/>
    </row>
    <row r="179" spans="1:12" x14ac:dyDescent="0.25">
      <c r="A179" s="23"/>
      <c r="B179" s="17"/>
      <c r="C179" s="62" t="s">
        <v>92</v>
      </c>
      <c r="D179" s="19"/>
      <c r="E179" s="19"/>
      <c r="F179" s="19"/>
      <c r="G179" s="19"/>
      <c r="H179" s="19"/>
      <c r="I179" s="19"/>
      <c r="J179" s="21"/>
      <c r="K179" s="21"/>
      <c r="L179" s="22"/>
    </row>
    <row r="180" spans="1:12" x14ac:dyDescent="0.25">
      <c r="A180" s="23"/>
      <c r="B180" s="17"/>
      <c r="C180" s="62" t="s">
        <v>134</v>
      </c>
      <c r="D180" s="19"/>
      <c r="E180" s="19"/>
      <c r="F180" s="19"/>
      <c r="G180" s="19"/>
      <c r="H180" s="19"/>
      <c r="I180" s="19"/>
      <c r="J180" s="21"/>
      <c r="K180" s="21"/>
      <c r="L180" s="22"/>
    </row>
    <row r="181" spans="1:12" s="2" customFormat="1" x14ac:dyDescent="0.25">
      <c r="A181" s="23"/>
      <c r="B181" s="17"/>
      <c r="C181" s="62" t="s">
        <v>93</v>
      </c>
      <c r="D181" s="19"/>
      <c r="E181" s="19"/>
      <c r="F181" s="19"/>
      <c r="G181" s="19"/>
      <c r="H181" s="19"/>
      <c r="I181" s="19"/>
      <c r="J181" s="21"/>
      <c r="K181" s="21"/>
      <c r="L181" s="22"/>
    </row>
    <row r="182" spans="1:12" s="2" customFormat="1" x14ac:dyDescent="0.25">
      <c r="A182" s="23"/>
      <c r="B182" s="17"/>
      <c r="C182" s="62" t="s">
        <v>105</v>
      </c>
      <c r="D182" s="19"/>
      <c r="E182" s="19"/>
      <c r="F182" s="19"/>
      <c r="G182" s="19"/>
      <c r="H182" s="19"/>
      <c r="I182" s="19"/>
      <c r="J182" s="21"/>
      <c r="K182" s="21"/>
      <c r="L182" s="22"/>
    </row>
    <row r="183" spans="1:12" s="2" customFormat="1" x14ac:dyDescent="0.25">
      <c r="A183" s="23"/>
      <c r="B183" s="17"/>
      <c r="C183" s="62" t="s">
        <v>106</v>
      </c>
      <c r="D183" s="19"/>
      <c r="E183" s="19"/>
      <c r="F183" s="19"/>
      <c r="G183" s="19"/>
      <c r="H183" s="19"/>
      <c r="I183" s="19"/>
      <c r="J183" s="21"/>
      <c r="K183" s="21"/>
      <c r="L183" s="22"/>
    </row>
    <row r="184" spans="1:12" s="2" customFormat="1" x14ac:dyDescent="0.25">
      <c r="A184" s="23"/>
      <c r="B184" s="17"/>
      <c r="C184" s="62" t="s">
        <v>107</v>
      </c>
      <c r="D184" s="19"/>
      <c r="E184" s="19"/>
      <c r="F184" s="19"/>
      <c r="G184" s="19"/>
      <c r="H184" s="19"/>
      <c r="I184" s="19"/>
      <c r="J184" s="21"/>
      <c r="K184" s="21"/>
      <c r="L184" s="22"/>
    </row>
    <row r="185" spans="1:12" s="2" customFormat="1" ht="18.75" customHeight="1" x14ac:dyDescent="0.25">
      <c r="A185" s="28"/>
      <c r="B185" s="42"/>
      <c r="C185" s="43"/>
      <c r="D185" s="43"/>
      <c r="E185" s="43"/>
      <c r="F185" s="43"/>
      <c r="G185" s="43"/>
      <c r="H185" s="43"/>
      <c r="I185" s="43"/>
      <c r="J185" s="44"/>
      <c r="K185" s="44"/>
      <c r="L185" s="45"/>
    </row>
    <row r="186" spans="1:12" s="2" customFormat="1" x14ac:dyDescent="0.25">
      <c r="A186" s="23"/>
      <c r="B186" s="17"/>
      <c r="C186" s="64" t="s">
        <v>108</v>
      </c>
      <c r="D186" s="19"/>
      <c r="E186" s="19"/>
      <c r="F186" s="19"/>
      <c r="G186" s="19"/>
      <c r="H186" s="19"/>
      <c r="I186" s="19"/>
      <c r="J186" s="21"/>
      <c r="K186" s="21"/>
      <c r="L186" s="22"/>
    </row>
    <row r="187" spans="1:12" s="2" customFormat="1" x14ac:dyDescent="0.25">
      <c r="A187" s="23"/>
      <c r="B187" s="17"/>
      <c r="C187" s="65" t="s">
        <v>103</v>
      </c>
      <c r="D187" s="19"/>
      <c r="E187" s="19"/>
      <c r="F187" s="19"/>
      <c r="G187" s="19"/>
      <c r="H187" s="19"/>
      <c r="I187" s="19"/>
      <c r="J187" s="21"/>
      <c r="K187" s="21"/>
      <c r="L187" s="22"/>
    </row>
    <row r="188" spans="1:12" s="2" customFormat="1" x14ac:dyDescent="0.25">
      <c r="A188" s="23"/>
      <c r="B188" s="17"/>
      <c r="C188" s="62" t="s">
        <v>104</v>
      </c>
      <c r="D188" s="19"/>
      <c r="E188" s="19"/>
      <c r="F188" s="19"/>
      <c r="G188" s="19"/>
      <c r="H188" s="19"/>
      <c r="I188" s="19"/>
      <c r="J188" s="21"/>
      <c r="K188" s="21"/>
      <c r="L188" s="22"/>
    </row>
    <row r="189" spans="1:12" s="2" customFormat="1" x14ac:dyDescent="0.25">
      <c r="A189" s="23"/>
      <c r="B189" s="17"/>
      <c r="C189" s="65" t="s">
        <v>89</v>
      </c>
      <c r="D189" s="19"/>
      <c r="E189" s="19"/>
      <c r="F189" s="19"/>
      <c r="G189" s="19"/>
      <c r="H189" s="19"/>
      <c r="I189" s="19"/>
      <c r="J189" s="21"/>
      <c r="K189" s="21"/>
      <c r="L189" s="22"/>
    </row>
    <row r="190" spans="1:12" s="2" customFormat="1" x14ac:dyDescent="0.25">
      <c r="A190" s="23"/>
      <c r="B190" s="17"/>
      <c r="C190" s="62" t="s">
        <v>90</v>
      </c>
      <c r="D190" s="19"/>
      <c r="E190" s="19"/>
      <c r="F190" s="19"/>
      <c r="G190" s="19"/>
      <c r="H190" s="19"/>
      <c r="I190" s="19"/>
      <c r="J190" s="21"/>
      <c r="K190" s="21"/>
      <c r="L190" s="22"/>
    </row>
    <row r="191" spans="1:12" s="2" customFormat="1" x14ac:dyDescent="0.25">
      <c r="A191" s="23"/>
      <c r="B191" s="17"/>
      <c r="C191" s="62" t="s">
        <v>91</v>
      </c>
      <c r="D191" s="19"/>
      <c r="E191" s="19"/>
      <c r="F191" s="19"/>
      <c r="G191" s="19"/>
      <c r="H191" s="19"/>
      <c r="I191" s="19"/>
      <c r="J191" s="21"/>
      <c r="K191" s="21"/>
      <c r="L191" s="22"/>
    </row>
    <row r="192" spans="1:12" s="2" customFormat="1" x14ac:dyDescent="0.25">
      <c r="A192" s="23"/>
      <c r="B192" s="17"/>
      <c r="C192" s="62" t="s">
        <v>92</v>
      </c>
      <c r="D192" s="19"/>
      <c r="E192" s="19"/>
      <c r="F192" s="19"/>
      <c r="G192" s="19"/>
      <c r="H192" s="19"/>
      <c r="I192" s="19"/>
      <c r="J192" s="21"/>
      <c r="K192" s="21"/>
      <c r="L192" s="22"/>
    </row>
    <row r="193" spans="1:12" s="2" customFormat="1" x14ac:dyDescent="0.25">
      <c r="A193" s="23"/>
      <c r="B193" s="17"/>
      <c r="C193" s="62" t="s">
        <v>134</v>
      </c>
      <c r="D193" s="19"/>
      <c r="E193" s="19"/>
      <c r="F193" s="19"/>
      <c r="G193" s="19"/>
      <c r="H193" s="19"/>
      <c r="I193" s="19"/>
      <c r="J193" s="21"/>
      <c r="K193" s="21"/>
      <c r="L193" s="22"/>
    </row>
    <row r="194" spans="1:12" s="2" customFormat="1" x14ac:dyDescent="0.25">
      <c r="A194" s="23"/>
      <c r="B194" s="17"/>
      <c r="C194" s="62" t="s">
        <v>93</v>
      </c>
      <c r="D194" s="19"/>
      <c r="E194" s="19"/>
      <c r="F194" s="19"/>
      <c r="G194" s="19"/>
      <c r="H194" s="19"/>
      <c r="I194" s="19"/>
      <c r="J194" s="21"/>
      <c r="K194" s="21"/>
      <c r="L194" s="22"/>
    </row>
    <row r="195" spans="1:12" s="2" customFormat="1" x14ac:dyDescent="0.25">
      <c r="A195" s="23"/>
      <c r="B195" s="17"/>
      <c r="C195" s="62" t="s">
        <v>105</v>
      </c>
      <c r="D195" s="19"/>
      <c r="E195" s="19"/>
      <c r="F195" s="19"/>
      <c r="G195" s="19"/>
      <c r="H195" s="19"/>
      <c r="I195" s="19"/>
      <c r="J195" s="21"/>
      <c r="K195" s="21"/>
      <c r="L195" s="22"/>
    </row>
    <row r="196" spans="1:12" s="2" customFormat="1" x14ac:dyDescent="0.25">
      <c r="A196" s="23"/>
      <c r="B196" s="17"/>
      <c r="C196" s="62" t="s">
        <v>106</v>
      </c>
      <c r="D196" s="19"/>
      <c r="E196" s="19"/>
      <c r="F196" s="19"/>
      <c r="G196" s="19"/>
      <c r="H196" s="19"/>
      <c r="I196" s="19"/>
      <c r="J196" s="21"/>
      <c r="K196" s="21"/>
      <c r="L196" s="22"/>
    </row>
    <row r="197" spans="1:12" s="2" customFormat="1" x14ac:dyDescent="0.25">
      <c r="A197" s="23"/>
      <c r="B197" s="17"/>
      <c r="C197" s="62" t="s">
        <v>107</v>
      </c>
      <c r="D197" s="19"/>
      <c r="E197" s="19"/>
      <c r="F197" s="19"/>
      <c r="G197" s="19"/>
      <c r="H197" s="19"/>
      <c r="I197" s="19"/>
      <c r="J197" s="21"/>
      <c r="K197" s="21"/>
      <c r="L197" s="22"/>
    </row>
    <row r="198" spans="1:12" s="2" customFormat="1" ht="6.95" customHeight="1" x14ac:dyDescent="0.25">
      <c r="A198" s="28"/>
      <c r="B198" s="42"/>
      <c r="C198" s="43"/>
      <c r="D198" s="43"/>
      <c r="E198" s="43"/>
      <c r="F198" s="43"/>
      <c r="G198" s="43"/>
      <c r="H198" s="43"/>
      <c r="I198" s="43"/>
      <c r="J198" s="44"/>
      <c r="K198" s="44"/>
      <c r="L198" s="45"/>
    </row>
    <row r="199" spans="1:12" s="2" customFormat="1" x14ac:dyDescent="0.25">
      <c r="A199" s="23"/>
      <c r="B199" s="17"/>
      <c r="C199" s="64" t="s">
        <v>109</v>
      </c>
      <c r="D199" s="19"/>
      <c r="E199" s="19"/>
      <c r="F199" s="19"/>
      <c r="G199" s="19"/>
      <c r="H199" s="19"/>
      <c r="I199" s="19"/>
      <c r="J199" s="21"/>
      <c r="K199" s="21"/>
      <c r="L199" s="22"/>
    </row>
    <row r="200" spans="1:12" s="2" customFormat="1" ht="6.95" customHeight="1" x14ac:dyDescent="0.25">
      <c r="A200" s="28"/>
      <c r="B200" s="42"/>
      <c r="C200" s="42"/>
      <c r="D200" s="42"/>
      <c r="E200" s="42"/>
      <c r="F200" s="42"/>
      <c r="G200" s="42"/>
      <c r="H200" s="42"/>
      <c r="I200" s="42"/>
      <c r="J200" s="50"/>
      <c r="K200" s="50"/>
      <c r="L200" s="51"/>
    </row>
    <row r="201" spans="1:12" s="2" customFormat="1" x14ac:dyDescent="0.25">
      <c r="A201" s="23"/>
      <c r="B201" s="17"/>
      <c r="C201" s="54" t="s">
        <v>110</v>
      </c>
      <c r="D201" s="17"/>
      <c r="E201" s="17"/>
      <c r="F201" s="17"/>
      <c r="G201" s="17"/>
      <c r="H201" s="17"/>
      <c r="I201" s="17"/>
      <c r="J201" s="58"/>
      <c r="K201" s="58"/>
      <c r="L201" s="56">
        <f>L203+L204</f>
        <v>1094488.4000000001</v>
      </c>
    </row>
    <row r="202" spans="1:12" s="2" customFormat="1" x14ac:dyDescent="0.25">
      <c r="A202" s="23"/>
      <c r="B202" s="17"/>
      <c r="C202" s="70" t="s">
        <v>103</v>
      </c>
      <c r="D202" s="71"/>
      <c r="E202" s="71"/>
      <c r="F202" s="71"/>
      <c r="G202" s="71"/>
      <c r="H202" s="71"/>
      <c r="I202" s="71"/>
      <c r="J202" s="72"/>
      <c r="K202" s="72"/>
      <c r="L202" s="73"/>
    </row>
    <row r="203" spans="1:12" s="2" customFormat="1" x14ac:dyDescent="0.25">
      <c r="A203" s="23"/>
      <c r="B203" s="74"/>
      <c r="C203" s="75" t="s">
        <v>111</v>
      </c>
      <c r="D203" s="76"/>
      <c r="E203" s="76"/>
      <c r="F203" s="76"/>
      <c r="G203" s="76"/>
      <c r="H203" s="76"/>
      <c r="I203" s="76"/>
      <c r="J203" s="77"/>
      <c r="K203" s="77"/>
      <c r="L203" s="78"/>
    </row>
    <row r="204" spans="1:12" s="2" customFormat="1" x14ac:dyDescent="0.25">
      <c r="A204" s="23"/>
      <c r="B204" s="74"/>
      <c r="C204" s="75" t="s">
        <v>112</v>
      </c>
      <c r="D204" s="76"/>
      <c r="E204" s="76"/>
      <c r="F204" s="76"/>
      <c r="G204" s="76"/>
      <c r="H204" s="76"/>
      <c r="I204" s="76"/>
      <c r="J204" s="77"/>
      <c r="K204" s="77"/>
      <c r="L204" s="78">
        <f>L206+L214+L215</f>
        <v>1094488.4000000001</v>
      </c>
    </row>
    <row r="205" spans="1:12" s="2" customFormat="1" x14ac:dyDescent="0.25">
      <c r="A205" s="23"/>
      <c r="B205" s="74"/>
      <c r="C205" s="79" t="s">
        <v>89</v>
      </c>
      <c r="D205" s="76"/>
      <c r="E205" s="76"/>
      <c r="F205" s="76"/>
      <c r="G205" s="76"/>
      <c r="H205" s="76"/>
      <c r="I205" s="76"/>
      <c r="J205" s="77"/>
      <c r="K205" s="77"/>
      <c r="L205" s="78"/>
    </row>
    <row r="206" spans="1:12" s="2" customFormat="1" x14ac:dyDescent="0.25">
      <c r="A206" s="23"/>
      <c r="B206" s="74"/>
      <c r="C206" s="75" t="s">
        <v>137</v>
      </c>
      <c r="D206" s="76"/>
      <c r="E206" s="76"/>
      <c r="F206" s="76"/>
      <c r="G206" s="76"/>
      <c r="H206" s="76"/>
      <c r="I206" s="76"/>
      <c r="J206" s="77"/>
      <c r="K206" s="77"/>
      <c r="L206" s="78">
        <f>L208+L209+L210+L211+L212</f>
        <v>521184.95</v>
      </c>
    </row>
    <row r="207" spans="1:12" s="2" customFormat="1" x14ac:dyDescent="0.25">
      <c r="A207" s="23"/>
      <c r="B207" s="74"/>
      <c r="C207" s="79" t="s">
        <v>142</v>
      </c>
      <c r="D207" s="76"/>
      <c r="E207" s="76"/>
      <c r="F207" s="76"/>
      <c r="G207" s="76"/>
      <c r="H207" s="76"/>
      <c r="I207" s="76"/>
      <c r="J207" s="77"/>
      <c r="K207" s="77"/>
      <c r="L207" s="78"/>
    </row>
    <row r="208" spans="1:12" s="2" customFormat="1" x14ac:dyDescent="0.25">
      <c r="A208" s="23"/>
      <c r="B208" s="74"/>
      <c r="C208" s="75" t="s">
        <v>143</v>
      </c>
      <c r="D208" s="76"/>
      <c r="E208" s="76"/>
      <c r="F208" s="76"/>
      <c r="G208" s="76"/>
      <c r="H208" s="76"/>
      <c r="I208" s="76"/>
      <c r="J208" s="77"/>
      <c r="K208" s="77"/>
      <c r="L208" s="78">
        <f>L40+L53+L66+L79+L92+L105+L118+L131+L144</f>
        <v>521184.95</v>
      </c>
    </row>
    <row r="209" spans="1:12" s="2" customFormat="1" x14ac:dyDescent="0.25">
      <c r="A209" s="23"/>
      <c r="B209" s="74"/>
      <c r="C209" s="75" t="s">
        <v>144</v>
      </c>
      <c r="D209" s="76"/>
      <c r="E209" s="76"/>
      <c r="F209" s="76"/>
      <c r="G209" s="76"/>
      <c r="H209" s="76"/>
      <c r="I209" s="76"/>
      <c r="J209" s="77"/>
      <c r="K209" s="77"/>
      <c r="L209" s="78"/>
    </row>
    <row r="210" spans="1:12" s="2" customFormat="1" x14ac:dyDescent="0.25">
      <c r="A210" s="23"/>
      <c r="B210" s="74"/>
      <c r="C210" s="75" t="s">
        <v>145</v>
      </c>
      <c r="D210" s="76"/>
      <c r="E210" s="76"/>
      <c r="F210" s="76"/>
      <c r="G210" s="76"/>
      <c r="H210" s="76"/>
      <c r="I210" s="76"/>
      <c r="J210" s="77"/>
      <c r="K210" s="77"/>
      <c r="L210" s="78"/>
    </row>
    <row r="211" spans="1:12" s="2" customFormat="1" x14ac:dyDescent="0.25">
      <c r="A211" s="23"/>
      <c r="B211" s="74"/>
      <c r="C211" s="75" t="s">
        <v>146</v>
      </c>
      <c r="D211" s="76"/>
      <c r="E211" s="76"/>
      <c r="F211" s="76"/>
      <c r="G211" s="76"/>
      <c r="H211" s="76"/>
      <c r="I211" s="76"/>
      <c r="J211" s="77"/>
      <c r="K211" s="77"/>
      <c r="L211" s="78"/>
    </row>
    <row r="212" spans="1:12" s="2" customFormat="1" x14ac:dyDescent="0.25">
      <c r="A212" s="23"/>
      <c r="B212" s="74"/>
      <c r="C212" s="75" t="s">
        <v>147</v>
      </c>
      <c r="D212" s="76"/>
      <c r="E212" s="76"/>
      <c r="F212" s="76"/>
      <c r="G212" s="76"/>
      <c r="H212" s="76"/>
      <c r="I212" s="76"/>
      <c r="J212" s="77"/>
      <c r="K212" s="77"/>
      <c r="L212" s="78"/>
    </row>
    <row r="213" spans="1:12" x14ac:dyDescent="0.25">
      <c r="A213" s="23"/>
      <c r="B213" s="74"/>
      <c r="C213" s="75" t="s">
        <v>105</v>
      </c>
      <c r="D213" s="76"/>
      <c r="E213" s="76"/>
      <c r="F213" s="76"/>
      <c r="G213" s="76"/>
      <c r="H213" s="76"/>
      <c r="I213" s="76"/>
      <c r="J213" s="77"/>
      <c r="K213" s="77"/>
      <c r="L213" s="78">
        <f>L47+L60+L73+L86+L99+L112+L125+L138+L148</f>
        <v>521184.95</v>
      </c>
    </row>
    <row r="214" spans="1:12" x14ac:dyDescent="0.25">
      <c r="A214" s="23"/>
      <c r="B214" s="74"/>
      <c r="C214" s="75" t="s">
        <v>106</v>
      </c>
      <c r="D214" s="76"/>
      <c r="E214" s="76"/>
      <c r="F214" s="76"/>
      <c r="G214" s="76"/>
      <c r="H214" s="76"/>
      <c r="I214" s="76"/>
      <c r="J214" s="77"/>
      <c r="K214" s="77"/>
      <c r="L214" s="78">
        <f>L48+L61+L74+L87+L100+L113+L126+L139+L149</f>
        <v>385676.88</v>
      </c>
    </row>
    <row r="215" spans="1:12" x14ac:dyDescent="0.25">
      <c r="A215" s="23"/>
      <c r="B215" s="80"/>
      <c r="C215" s="75" t="s">
        <v>107</v>
      </c>
      <c r="D215" s="76"/>
      <c r="E215" s="76"/>
      <c r="F215" s="76"/>
      <c r="G215" s="76"/>
      <c r="H215" s="76"/>
      <c r="I215" s="76"/>
      <c r="J215" s="77"/>
      <c r="K215" s="77"/>
      <c r="L215" s="78">
        <f>L49+L62+L75+L88+L101+L114+L127+L140+L150</f>
        <v>187626.57</v>
      </c>
    </row>
    <row r="216" spans="1:12" ht="6.95" customHeight="1" x14ac:dyDescent="0.25">
      <c r="A216" s="81"/>
      <c r="B216" s="82"/>
      <c r="C216" s="83"/>
      <c r="D216" s="83"/>
      <c r="E216" s="83"/>
      <c r="F216" s="83"/>
      <c r="G216" s="83"/>
      <c r="H216" s="83"/>
      <c r="I216" s="83"/>
      <c r="J216" s="84"/>
      <c r="K216" s="84"/>
      <c r="L216" s="85"/>
    </row>
    <row r="217" spans="1:12" s="1" customFormat="1" x14ac:dyDescent="0.25">
      <c r="A217" s="86"/>
      <c r="B217" s="87"/>
      <c r="C217" s="88" t="s">
        <v>113</v>
      </c>
      <c r="D217" s="89"/>
      <c r="E217" s="89"/>
      <c r="F217" s="89"/>
      <c r="G217" s="89"/>
      <c r="H217" s="89"/>
      <c r="I217" s="89"/>
      <c r="J217" s="90"/>
      <c r="K217" s="90"/>
      <c r="L217" s="91">
        <f>L219+L227+L228+L229+L230</f>
        <v>1094488.4000000001</v>
      </c>
    </row>
    <row r="218" spans="1:12" x14ac:dyDescent="0.25">
      <c r="A218" s="92"/>
      <c r="B218" s="93"/>
      <c r="C218" s="94" t="s">
        <v>103</v>
      </c>
      <c r="D218" s="93"/>
      <c r="E218" s="93"/>
      <c r="F218" s="93"/>
      <c r="G218" s="93"/>
      <c r="H218" s="93"/>
      <c r="I218" s="93"/>
      <c r="J218" s="95"/>
      <c r="K218" s="95"/>
      <c r="L218" s="96"/>
    </row>
    <row r="219" spans="1:12" x14ac:dyDescent="0.25">
      <c r="A219" s="92"/>
      <c r="B219" s="93"/>
      <c r="C219" s="94" t="s">
        <v>114</v>
      </c>
      <c r="D219" s="93"/>
      <c r="E219" s="93"/>
      <c r="F219" s="93"/>
      <c r="G219" s="93"/>
      <c r="H219" s="93"/>
      <c r="I219" s="93"/>
      <c r="J219" s="95"/>
      <c r="K219" s="95"/>
      <c r="L219" s="96">
        <f>L221+L222+L223+L224+L225</f>
        <v>521184.95</v>
      </c>
    </row>
    <row r="220" spans="1:12" x14ac:dyDescent="0.25">
      <c r="A220" s="92"/>
      <c r="B220" s="93"/>
      <c r="C220" s="79" t="s">
        <v>89</v>
      </c>
      <c r="D220" s="76"/>
      <c r="E220" s="76"/>
      <c r="F220" s="76"/>
      <c r="G220" s="76"/>
      <c r="H220" s="76"/>
      <c r="I220" s="76"/>
      <c r="J220" s="77"/>
      <c r="K220" s="77"/>
      <c r="L220" s="78"/>
    </row>
    <row r="221" spans="1:12" x14ac:dyDescent="0.25">
      <c r="A221" s="92"/>
      <c r="B221" s="93"/>
      <c r="C221" s="75" t="s">
        <v>90</v>
      </c>
      <c r="D221" s="76"/>
      <c r="E221" s="76"/>
      <c r="F221" s="76"/>
      <c r="G221" s="76"/>
      <c r="H221" s="76"/>
      <c r="I221" s="76"/>
      <c r="J221" s="77"/>
      <c r="K221" s="77"/>
      <c r="L221" s="78">
        <f>L40+L53+L66+L79+L92+L105+L118+L131+L144</f>
        <v>521184.95</v>
      </c>
    </row>
    <row r="222" spans="1:12" x14ac:dyDescent="0.25">
      <c r="A222" s="92"/>
      <c r="B222" s="93"/>
      <c r="C222" s="75" t="s">
        <v>91</v>
      </c>
      <c r="D222" s="76"/>
      <c r="E222" s="76"/>
      <c r="F222" s="76"/>
      <c r="G222" s="76"/>
      <c r="H222" s="76"/>
      <c r="I222" s="76"/>
      <c r="J222" s="77"/>
      <c r="K222" s="77"/>
      <c r="L222" s="78"/>
    </row>
    <row r="223" spans="1:12" x14ac:dyDescent="0.25">
      <c r="A223" s="92"/>
      <c r="B223" s="93"/>
      <c r="C223" s="75" t="s">
        <v>92</v>
      </c>
      <c r="D223" s="76"/>
      <c r="E223" s="76"/>
      <c r="F223" s="76"/>
      <c r="G223" s="76"/>
      <c r="H223" s="76"/>
      <c r="I223" s="76"/>
      <c r="J223" s="77"/>
      <c r="K223" s="77"/>
      <c r="L223" s="78"/>
    </row>
    <row r="224" spans="1:12" x14ac:dyDescent="0.25">
      <c r="A224" s="92"/>
      <c r="B224" s="93"/>
      <c r="C224" s="75" t="s">
        <v>134</v>
      </c>
      <c r="D224" s="76"/>
      <c r="E224" s="76"/>
      <c r="F224" s="76"/>
      <c r="G224" s="76"/>
      <c r="H224" s="76"/>
      <c r="I224" s="76"/>
      <c r="J224" s="77"/>
      <c r="K224" s="77"/>
      <c r="L224" s="78"/>
    </row>
    <row r="225" spans="1:12" x14ac:dyDescent="0.25">
      <c r="A225" s="92"/>
      <c r="B225" s="93"/>
      <c r="C225" s="75" t="s">
        <v>93</v>
      </c>
      <c r="D225" s="76"/>
      <c r="E225" s="76"/>
      <c r="F225" s="76"/>
      <c r="G225" s="76"/>
      <c r="H225" s="76"/>
      <c r="I225" s="76"/>
      <c r="J225" s="77"/>
      <c r="K225" s="77"/>
      <c r="L225" s="78"/>
    </row>
    <row r="226" spans="1:12" x14ac:dyDescent="0.25">
      <c r="A226" s="92"/>
      <c r="B226" s="93"/>
      <c r="C226" s="75" t="s">
        <v>115</v>
      </c>
      <c r="D226" s="76"/>
      <c r="E226" s="76"/>
      <c r="F226" s="76"/>
      <c r="G226" s="76"/>
      <c r="H226" s="76"/>
      <c r="I226" s="76"/>
      <c r="J226" s="77"/>
      <c r="K226" s="77"/>
      <c r="L226" s="78">
        <f>L47+L60+L73+L86+L99+L112+L125+L138+L148</f>
        <v>521184.95</v>
      </c>
    </row>
    <row r="227" spans="1:12" x14ac:dyDescent="0.25">
      <c r="A227" s="92"/>
      <c r="B227" s="93"/>
      <c r="C227" s="75" t="s">
        <v>116</v>
      </c>
      <c r="D227" s="76"/>
      <c r="E227" s="76"/>
      <c r="F227" s="76"/>
      <c r="G227" s="76"/>
      <c r="H227" s="76"/>
      <c r="I227" s="76"/>
      <c r="J227" s="77"/>
      <c r="K227" s="77"/>
      <c r="L227" s="78">
        <f>L48+L61+L74+L87+L100+L113+L126+L139+L149</f>
        <v>385676.88</v>
      </c>
    </row>
    <row r="228" spans="1:12" x14ac:dyDescent="0.25">
      <c r="A228" s="92"/>
      <c r="B228" s="93"/>
      <c r="C228" s="75" t="s">
        <v>117</v>
      </c>
      <c r="D228" s="76"/>
      <c r="E228" s="76"/>
      <c r="F228" s="76"/>
      <c r="G228" s="76"/>
      <c r="H228" s="76"/>
      <c r="I228" s="76"/>
      <c r="J228" s="77"/>
      <c r="K228" s="77"/>
      <c r="L228" s="78">
        <f>L49+L62+L75+L88+L101+L114+L127+L140+L150</f>
        <v>187626.57</v>
      </c>
    </row>
    <row r="229" spans="1:12" x14ac:dyDescent="0.25">
      <c r="A229" s="92"/>
      <c r="B229" s="93"/>
      <c r="C229" s="75" t="s">
        <v>118</v>
      </c>
      <c r="D229" s="76"/>
      <c r="E229" s="76"/>
      <c r="F229" s="76"/>
      <c r="G229" s="76"/>
      <c r="H229" s="76"/>
      <c r="I229" s="76"/>
      <c r="J229" s="77"/>
      <c r="K229" s="77"/>
      <c r="L229" s="78"/>
    </row>
    <row r="230" spans="1:12" x14ac:dyDescent="0.25">
      <c r="A230" s="92"/>
      <c r="B230" s="93"/>
      <c r="C230" s="75" t="s">
        <v>138</v>
      </c>
      <c r="D230" s="76"/>
      <c r="E230" s="76"/>
      <c r="F230" s="76"/>
      <c r="G230" s="76"/>
      <c r="H230" s="76"/>
      <c r="I230" s="76"/>
      <c r="J230" s="77"/>
      <c r="K230" s="77"/>
      <c r="L230" s="78"/>
    </row>
    <row r="231" spans="1:12" x14ac:dyDescent="0.25">
      <c r="A231" s="92"/>
      <c r="B231" s="93"/>
      <c r="C231" s="75"/>
      <c r="D231" s="76"/>
      <c r="E231" s="76"/>
      <c r="F231" s="76"/>
      <c r="G231" s="76"/>
      <c r="H231" s="76"/>
      <c r="I231" s="76"/>
      <c r="J231" s="77"/>
      <c r="K231" s="77"/>
      <c r="L231" s="78"/>
    </row>
    <row r="232" spans="1:12" x14ac:dyDescent="0.25">
      <c r="A232" s="92"/>
      <c r="B232" s="93"/>
      <c r="C232" s="88" t="s">
        <v>119</v>
      </c>
      <c r="D232" s="76"/>
      <c r="E232" s="76"/>
      <c r="F232" s="76"/>
      <c r="G232" s="76"/>
      <c r="H232" s="76"/>
      <c r="I232" s="76"/>
      <c r="J232" s="77"/>
      <c r="K232" s="77"/>
      <c r="L232" s="78"/>
    </row>
    <row r="233" spans="1:12" ht="17.25" customHeight="1" x14ac:dyDescent="0.25">
      <c r="A233" s="92"/>
      <c r="B233" s="93"/>
      <c r="C233" s="75" t="s">
        <v>135</v>
      </c>
      <c r="D233" s="76"/>
      <c r="E233" s="76"/>
      <c r="F233" s="76"/>
      <c r="G233" s="76"/>
      <c r="H233" s="76"/>
      <c r="I233" s="76"/>
      <c r="J233" s="77"/>
      <c r="K233" s="77"/>
      <c r="L233" s="78"/>
    </row>
    <row r="234" spans="1:12" x14ac:dyDescent="0.25">
      <c r="A234" s="92"/>
      <c r="B234" s="93"/>
      <c r="C234" s="75" t="s">
        <v>99</v>
      </c>
      <c r="D234" s="76"/>
      <c r="E234" s="76"/>
      <c r="F234" s="76"/>
      <c r="G234" s="76"/>
      <c r="H234" s="76"/>
      <c r="I234" s="76"/>
      <c r="J234" s="77"/>
      <c r="K234" s="77"/>
      <c r="L234" s="78"/>
    </row>
    <row r="235" spans="1:12" x14ac:dyDescent="0.25">
      <c r="A235" s="92"/>
      <c r="B235" s="93"/>
      <c r="C235" s="75" t="s">
        <v>100</v>
      </c>
      <c r="D235" s="76"/>
      <c r="E235" s="76"/>
      <c r="F235" s="76"/>
      <c r="G235" s="97">
        <f>G169</f>
        <v>724.94</v>
      </c>
      <c r="H235" s="76"/>
      <c r="I235" s="76"/>
      <c r="J235" s="77"/>
      <c r="K235" s="77"/>
      <c r="L235" s="78"/>
    </row>
    <row r="236" spans="1:12" x14ac:dyDescent="0.25">
      <c r="A236" s="92"/>
      <c r="B236" s="93"/>
      <c r="C236" s="75" t="s">
        <v>101</v>
      </c>
      <c r="D236" s="76"/>
      <c r="E236" s="76"/>
      <c r="F236" s="76"/>
      <c r="G236" s="76"/>
      <c r="H236" s="76"/>
      <c r="I236" s="76"/>
      <c r="J236" s="77"/>
      <c r="K236" s="77"/>
      <c r="L236" s="78"/>
    </row>
    <row r="237" spans="1:12" x14ac:dyDescent="0.25">
      <c r="A237" s="92"/>
      <c r="B237" s="93"/>
      <c r="C237" s="94"/>
      <c r="D237" s="93"/>
      <c r="E237" s="93"/>
      <c r="F237" s="93"/>
      <c r="G237" s="93"/>
      <c r="H237" s="93"/>
      <c r="I237" s="93"/>
      <c r="J237" s="95"/>
      <c r="K237" s="95"/>
      <c r="L237" s="96"/>
    </row>
    <row r="238" spans="1:12" x14ac:dyDescent="0.25">
      <c r="A238" s="92"/>
      <c r="B238" s="93"/>
      <c r="C238" s="98" t="s">
        <v>139</v>
      </c>
      <c r="D238" s="89"/>
      <c r="E238" s="89"/>
      <c r="F238" s="89"/>
      <c r="G238" s="89"/>
      <c r="H238" s="89"/>
      <c r="I238" s="89"/>
      <c r="J238" s="90"/>
      <c r="K238" s="90"/>
      <c r="L238" s="91">
        <f>SUM(L241:L242)</f>
        <v>850645.75</v>
      </c>
    </row>
    <row r="239" spans="1:12" x14ac:dyDescent="0.25">
      <c r="A239" s="92"/>
      <c r="B239" s="93"/>
      <c r="C239" s="79" t="s">
        <v>140</v>
      </c>
      <c r="D239" s="76"/>
      <c r="E239" s="76"/>
      <c r="F239" s="76"/>
      <c r="G239" s="76"/>
      <c r="H239" s="76"/>
      <c r="I239" s="76"/>
      <c r="J239" s="77"/>
      <c r="K239" s="77"/>
      <c r="L239" s="78"/>
    </row>
    <row r="240" spans="1:12" ht="8.25" customHeight="1" x14ac:dyDescent="0.25">
      <c r="A240" s="92"/>
      <c r="B240" s="93"/>
      <c r="C240" s="79"/>
      <c r="D240" s="76"/>
      <c r="E240" s="76"/>
      <c r="F240" s="76"/>
      <c r="G240" s="76"/>
      <c r="H240" s="76"/>
      <c r="I240" s="76"/>
      <c r="J240" s="77"/>
      <c r="K240" s="77"/>
      <c r="L240" s="78"/>
    </row>
    <row r="241" spans="1:12" x14ac:dyDescent="0.25">
      <c r="A241" s="92"/>
      <c r="B241" s="93" t="s">
        <v>120</v>
      </c>
      <c r="C241" s="75" t="s">
        <v>121</v>
      </c>
      <c r="D241" s="76" t="s">
        <v>64</v>
      </c>
      <c r="E241" s="76">
        <v>80</v>
      </c>
      <c r="F241" s="76"/>
      <c r="G241" s="76"/>
      <c r="H241" s="76"/>
      <c r="I241" s="76"/>
      <c r="J241" s="77"/>
      <c r="K241" s="77"/>
      <c r="L241" s="78">
        <f>ROUND(L151/100*E241,2)</f>
        <v>476471.2</v>
      </c>
    </row>
    <row r="242" spans="1:12" ht="30" x14ac:dyDescent="0.25">
      <c r="A242" s="92"/>
      <c r="B242" s="93" t="s">
        <v>122</v>
      </c>
      <c r="C242" s="75" t="s">
        <v>123</v>
      </c>
      <c r="D242" s="76" t="s">
        <v>64</v>
      </c>
      <c r="E242" s="76">
        <v>75</v>
      </c>
      <c r="F242" s="76"/>
      <c r="G242" s="76"/>
      <c r="H242" s="76"/>
      <c r="I242" s="76"/>
      <c r="J242" s="77"/>
      <c r="K242" s="77"/>
      <c r="L242" s="78">
        <f>ROUND((L50+L63+L76+L89+L102+L115+L128+L141)/100*E242,2)</f>
        <v>374174.55</v>
      </c>
    </row>
    <row r="243" spans="1:12" x14ac:dyDescent="0.25">
      <c r="A243" s="92"/>
      <c r="B243" s="93"/>
      <c r="C243" s="75"/>
      <c r="D243" s="76"/>
      <c r="E243" s="76"/>
      <c r="F243" s="76"/>
      <c r="G243" s="76"/>
      <c r="H243" s="76"/>
      <c r="I243" s="76"/>
      <c r="J243" s="77"/>
      <c r="K243" s="77"/>
      <c r="L243" s="78"/>
    </row>
    <row r="244" spans="1:12" x14ac:dyDescent="0.25">
      <c r="A244" s="92"/>
      <c r="B244" s="93"/>
      <c r="C244" s="98" t="s">
        <v>141</v>
      </c>
      <c r="D244" s="89"/>
      <c r="E244" s="89"/>
      <c r="F244" s="89"/>
      <c r="G244" s="89"/>
      <c r="H244" s="89"/>
      <c r="I244" s="89"/>
      <c r="J244" s="90"/>
      <c r="K244" s="90"/>
      <c r="L244" s="91">
        <f>SUM(L247:L248)</f>
        <v>243842.65000000002</v>
      </c>
    </row>
    <row r="245" spans="1:12" x14ac:dyDescent="0.25">
      <c r="A245" s="92"/>
      <c r="B245" s="93"/>
      <c r="C245" s="79" t="s">
        <v>140</v>
      </c>
      <c r="D245" s="76"/>
      <c r="E245" s="76"/>
      <c r="F245" s="76"/>
      <c r="G245" s="76"/>
      <c r="H245" s="76"/>
      <c r="I245" s="76"/>
      <c r="J245" s="77"/>
      <c r="K245" s="77"/>
      <c r="L245" s="78"/>
    </row>
    <row r="246" spans="1:12" ht="6.75" customHeight="1" x14ac:dyDescent="0.25">
      <c r="A246" s="92"/>
      <c r="B246" s="93"/>
      <c r="C246" s="79"/>
      <c r="D246" s="76"/>
      <c r="E246" s="76"/>
      <c r="F246" s="76"/>
      <c r="G246" s="76"/>
      <c r="H246" s="76"/>
      <c r="I246" s="76"/>
      <c r="J246" s="77"/>
      <c r="K246" s="77"/>
      <c r="L246" s="78"/>
    </row>
    <row r="247" spans="1:12" x14ac:dyDescent="0.25">
      <c r="A247" s="92"/>
      <c r="B247" s="93" t="s">
        <v>124</v>
      </c>
      <c r="C247" s="75" t="s">
        <v>121</v>
      </c>
      <c r="D247" s="76" t="s">
        <v>64</v>
      </c>
      <c r="E247" s="99">
        <v>20</v>
      </c>
      <c r="F247" s="76"/>
      <c r="G247" s="76"/>
      <c r="H247" s="76"/>
      <c r="I247" s="76"/>
      <c r="J247" s="77"/>
      <c r="K247" s="77"/>
      <c r="L247" s="78">
        <f>ROUND(L151/100*E247,2)</f>
        <v>119117.8</v>
      </c>
    </row>
    <row r="248" spans="1:12" ht="30" x14ac:dyDescent="0.25">
      <c r="A248" s="100"/>
      <c r="B248" s="101" t="s">
        <v>125</v>
      </c>
      <c r="C248" s="102" t="s">
        <v>123</v>
      </c>
      <c r="D248" s="103" t="s">
        <v>64</v>
      </c>
      <c r="E248" s="104">
        <v>25</v>
      </c>
      <c r="F248" s="103"/>
      <c r="G248" s="103"/>
      <c r="H248" s="103"/>
      <c r="I248" s="103"/>
      <c r="J248" s="105"/>
      <c r="K248" s="105"/>
      <c r="L248" s="106">
        <f>ROUND((L50+L63+L76+L89+L102+L115+L128+L141)/100*E248,2)</f>
        <v>124724.85</v>
      </c>
    </row>
    <row r="249" spans="1:12" x14ac:dyDescent="0.25">
      <c r="A249" s="107"/>
      <c r="B249" s="93"/>
      <c r="C249" s="94"/>
      <c r="D249" s="93"/>
      <c r="E249" s="108"/>
      <c r="F249" s="93"/>
      <c r="G249" s="93"/>
      <c r="H249" s="93"/>
      <c r="I249" s="93"/>
      <c r="J249" s="93"/>
      <c r="K249" s="93"/>
      <c r="L249" s="109"/>
    </row>
    <row r="250" spans="1:12" x14ac:dyDescent="0.25">
      <c r="A250" s="7"/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</row>
    <row r="251" spans="1:12" x14ac:dyDescent="0.25">
      <c r="A251" s="4" t="s">
        <v>126</v>
      </c>
      <c r="B251" s="126"/>
      <c r="C251" s="127"/>
      <c r="D251" s="111"/>
      <c r="E251" s="112"/>
      <c r="F251" s="112"/>
      <c r="G251" s="112"/>
      <c r="H251" s="112"/>
      <c r="I251" s="112"/>
      <c r="J251" s="112"/>
      <c r="K251" s="112"/>
      <c r="L251" s="113"/>
    </row>
    <row r="252" spans="1:12" x14ac:dyDescent="0.25">
      <c r="A252" s="7"/>
      <c r="B252" s="114" t="s">
        <v>127</v>
      </c>
      <c r="C252" s="115"/>
      <c r="D252" s="111"/>
      <c r="E252" s="112"/>
      <c r="F252" s="112"/>
      <c r="G252" s="112"/>
      <c r="H252" s="112"/>
      <c r="I252" s="112"/>
      <c r="J252" s="112"/>
      <c r="K252" s="112"/>
      <c r="L252" s="113"/>
    </row>
    <row r="253" spans="1:12" x14ac:dyDescent="0.25">
      <c r="A253" s="4" t="s">
        <v>128</v>
      </c>
      <c r="B253" s="116"/>
      <c r="C253" s="117"/>
      <c r="D253" s="111"/>
      <c r="E253" s="112"/>
      <c r="F253" s="112"/>
      <c r="G253" s="112"/>
      <c r="H253" s="112"/>
      <c r="I253" s="112"/>
      <c r="J253" s="112"/>
      <c r="K253" s="112"/>
      <c r="L253" s="113"/>
    </row>
    <row r="254" spans="1:12" x14ac:dyDescent="0.25">
      <c r="A254" s="7"/>
      <c r="B254" s="114" t="s">
        <v>127</v>
      </c>
      <c r="C254" s="115"/>
      <c r="D254" s="111"/>
      <c r="E254" s="112"/>
      <c r="F254" s="112"/>
      <c r="G254" s="112"/>
      <c r="H254" s="112"/>
      <c r="I254" s="112"/>
      <c r="J254" s="112"/>
      <c r="K254" s="112"/>
      <c r="L254" s="113"/>
    </row>
    <row r="255" spans="1:12" x14ac:dyDescent="0.25">
      <c r="B255" s="111"/>
      <c r="C255" s="112"/>
      <c r="D255" s="111"/>
      <c r="E255" s="112"/>
      <c r="F255" s="112"/>
      <c r="G255" s="112"/>
      <c r="H255" s="112"/>
      <c r="I255" s="112"/>
      <c r="J255" s="112"/>
      <c r="K255" s="112"/>
      <c r="L255" s="113"/>
    </row>
    <row r="256" spans="1:12" x14ac:dyDescent="0.25">
      <c r="B256" s="111"/>
      <c r="C256" s="112"/>
      <c r="D256" s="111"/>
      <c r="E256" s="112"/>
      <c r="F256" s="112"/>
      <c r="G256" s="112"/>
      <c r="H256" s="112"/>
      <c r="I256" s="112"/>
      <c r="J256" s="112"/>
      <c r="K256" s="112"/>
      <c r="L256" s="113"/>
    </row>
  </sheetData>
  <mergeCells count="69">
    <mergeCell ref="A5:L5"/>
    <mergeCell ref="A1:L1"/>
    <mergeCell ref="A2:E2"/>
    <mergeCell ref="F2:L2"/>
    <mergeCell ref="A3:L3"/>
    <mergeCell ref="A4:L4"/>
    <mergeCell ref="A16:L16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B15:D15"/>
    <mergeCell ref="F15:L15"/>
    <mergeCell ref="A23:L23"/>
    <mergeCell ref="B17:E17"/>
    <mergeCell ref="F17:L17"/>
    <mergeCell ref="A18:E18"/>
    <mergeCell ref="F18:L18"/>
    <mergeCell ref="A19:L19"/>
    <mergeCell ref="A20:B20"/>
    <mergeCell ref="C20:D20"/>
    <mergeCell ref="E20:L20"/>
    <mergeCell ref="A21:L21"/>
    <mergeCell ref="A22:B22"/>
    <mergeCell ref="C22:D22"/>
    <mergeCell ref="G22:I22"/>
    <mergeCell ref="J22:K22"/>
    <mergeCell ref="A27:L27"/>
    <mergeCell ref="C28:D28"/>
    <mergeCell ref="G28:I28"/>
    <mergeCell ref="J28:K28"/>
    <mergeCell ref="A29:L29"/>
    <mergeCell ref="C24:F24"/>
    <mergeCell ref="G24:I24"/>
    <mergeCell ref="J24:K24"/>
    <mergeCell ref="A25:L25"/>
    <mergeCell ref="C26:D26"/>
    <mergeCell ref="G26:I26"/>
    <mergeCell ref="J26:K26"/>
    <mergeCell ref="H35:L35"/>
    <mergeCell ref="B251:C251"/>
    <mergeCell ref="D251:L251"/>
    <mergeCell ref="B252:C252"/>
    <mergeCell ref="C30:D30"/>
    <mergeCell ref="F30:L30"/>
    <mergeCell ref="A35:A36"/>
    <mergeCell ref="B35:B36"/>
    <mergeCell ref="C35:C36"/>
    <mergeCell ref="D35:D36"/>
    <mergeCell ref="E35:G35"/>
    <mergeCell ref="A31:L31"/>
    <mergeCell ref="C32:D32"/>
    <mergeCell ref="F32:L32"/>
    <mergeCell ref="A33:L33"/>
    <mergeCell ref="A34:L34"/>
    <mergeCell ref="B256:C256"/>
    <mergeCell ref="D256:L256"/>
    <mergeCell ref="D252:L252"/>
    <mergeCell ref="B254:C254"/>
    <mergeCell ref="D254:L254"/>
    <mergeCell ref="B255:C255"/>
    <mergeCell ref="D255:L255"/>
    <mergeCell ref="B253:C253"/>
    <mergeCell ref="D253:L25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ЛСР на ПНР для ФГИС ЦС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Черняков Вячеслав Александрович</cp:lastModifiedBy>
  <dcterms:created xsi:type="dcterms:W3CDTF">2025-09-11T17:59:05Z</dcterms:created>
  <dcterms:modified xsi:type="dcterms:W3CDTF">2025-12-15T08:48:48Z</dcterms:modified>
</cp:coreProperties>
</file>