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Управление разработки сметных нормативов\НМЦК_СК\ИЗМЕНЕНИЯ В 841ПР\Пример\"/>
    </mc:Choice>
  </mc:AlternateContent>
  <bookViews>
    <workbookView xWindow="0" yWindow="0" windowWidth="28800" windowHeight="14100"/>
  </bookViews>
  <sheets>
    <sheet name="Форма_Инд один" sheetId="3" r:id="rId1"/>
    <sheet name="Форма_Инд_изм вид ОКС" sheetId="4" r:id="rId2"/>
    <sheet name="Форма_Инд по СЗ" sheetId="1" r:id="rId3"/>
    <sheet name="Прайсы" sheetId="2" r:id="rId4"/>
  </sheets>
  <definedNames>
    <definedName name="_xlnm.Print_Titles" localSheetId="0">'Форма_Инд один'!$8:$11</definedName>
    <definedName name="_xlnm.Print_Titles" localSheetId="2">'Форма_Инд по СЗ'!$8:$12</definedName>
    <definedName name="_xlnm.Print_Titles" localSheetId="1">'Форма_Инд_изм вид ОКС'!$8:$11</definedName>
    <definedName name="_xlnm.Print_Area" localSheetId="3">Прайсы!$A$1:$K$23</definedName>
    <definedName name="_xlnm.Print_Area" localSheetId="0">'Форма_Инд один'!$A$1:$I$38</definedName>
    <definedName name="_xlnm.Print_Area" localSheetId="2">'Форма_Инд по СЗ'!$A$1:$Q$41</definedName>
    <definedName name="_xlnm.Print_Area" localSheetId="1">'Форма_Инд_изм вид ОКС'!$A$1:$K$39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0" i="1" l="1"/>
  <c r="P15" i="1"/>
  <c r="H14" i="4"/>
  <c r="J19" i="4"/>
  <c r="J14" i="4"/>
  <c r="I20" i="4"/>
  <c r="E21" i="4"/>
  <c r="E20" i="4"/>
  <c r="E16" i="4"/>
  <c r="F14" i="4"/>
  <c r="F19" i="4"/>
  <c r="D14" i="4"/>
  <c r="D15" i="4"/>
  <c r="J15" i="4" s="1"/>
  <c r="F20" i="4" l="1"/>
  <c r="F15" i="4"/>
  <c r="I25" i="4"/>
  <c r="G25" i="4"/>
  <c r="C25" i="4"/>
  <c r="I24" i="4"/>
  <c r="G24" i="4"/>
  <c r="C24" i="4"/>
  <c r="J21" i="4"/>
  <c r="J17" i="4" s="1"/>
  <c r="G21" i="4"/>
  <c r="D21" i="4"/>
  <c r="D20" i="4"/>
  <c r="J20" i="4" s="1"/>
  <c r="G19" i="4"/>
  <c r="H19" i="4" s="1"/>
  <c r="D19" i="4"/>
  <c r="D17" i="4"/>
  <c r="J16" i="4"/>
  <c r="J12" i="4" s="1"/>
  <c r="G16" i="4"/>
  <c r="D16" i="4"/>
  <c r="F16" i="4" s="1"/>
  <c r="H16" i="4" s="1"/>
  <c r="G15" i="4"/>
  <c r="G20" i="4" s="1"/>
  <c r="H19" i="3"/>
  <c r="C15" i="1"/>
  <c r="H12" i="4" l="1"/>
  <c r="F25" i="4"/>
  <c r="H25" i="4" s="1"/>
  <c r="J25" i="4"/>
  <c r="H20" i="4"/>
  <c r="J24" i="4"/>
  <c r="J22" i="4" s="1"/>
  <c r="J26" i="4" s="1"/>
  <c r="F24" i="4"/>
  <c r="H24" i="4" s="1"/>
  <c r="H22" i="4" s="1"/>
  <c r="H15" i="4"/>
  <c r="C21" i="4"/>
  <c r="C17" i="4" s="1"/>
  <c r="F21" i="4"/>
  <c r="H21" i="4" s="1"/>
  <c r="F22" i="4"/>
  <c r="C16" i="4"/>
  <c r="D12" i="4"/>
  <c r="C22" i="4"/>
  <c r="D24" i="4"/>
  <c r="D25" i="4"/>
  <c r="H17" i="4" l="1"/>
  <c r="H26" i="4" s="1"/>
  <c r="F17" i="4"/>
  <c r="C12" i="4"/>
  <c r="C26" i="4" s="1"/>
  <c r="D22" i="4"/>
  <c r="D26" i="4" s="1"/>
  <c r="G39" i="4" l="1"/>
  <c r="F12" i="4"/>
  <c r="F26" i="4" s="1"/>
  <c r="G25" i="3" l="1"/>
  <c r="E25" i="3"/>
  <c r="C25" i="3"/>
  <c r="G24" i="3"/>
  <c r="E24" i="3"/>
  <c r="C24" i="3"/>
  <c r="H24" i="3" s="1"/>
  <c r="H21" i="3"/>
  <c r="E21" i="3"/>
  <c r="D21" i="3"/>
  <c r="F21" i="3" s="1"/>
  <c r="D20" i="3"/>
  <c r="H20" i="3" s="1"/>
  <c r="E19" i="3"/>
  <c r="D19" i="3"/>
  <c r="H16" i="3"/>
  <c r="E16" i="3"/>
  <c r="D16" i="3"/>
  <c r="C16" i="3" s="1"/>
  <c r="C12" i="3" s="1"/>
  <c r="E15" i="3"/>
  <c r="E20" i="3" s="1"/>
  <c r="D15" i="3"/>
  <c r="H15" i="3" s="1"/>
  <c r="H14" i="3"/>
  <c r="D14" i="3"/>
  <c r="F14" i="3" s="1"/>
  <c r="G17" i="1"/>
  <c r="G22" i="1"/>
  <c r="G20" i="2"/>
  <c r="G16" i="2"/>
  <c r="G12" i="2"/>
  <c r="G13" i="2"/>
  <c r="G11" i="2"/>
  <c r="G18" i="2"/>
  <c r="P22" i="1"/>
  <c r="P17" i="1"/>
  <c r="K13" i="2"/>
  <c r="K12" i="2"/>
  <c r="H16" i="1"/>
  <c r="H21" i="1" s="1"/>
  <c r="G21" i="1"/>
  <c r="P21" i="1" s="1"/>
  <c r="P18" i="1" l="1"/>
  <c r="H25" i="3"/>
  <c r="H22" i="3" s="1"/>
  <c r="D25" i="3"/>
  <c r="F25" i="3" s="1"/>
  <c r="C22" i="3"/>
  <c r="D24" i="3"/>
  <c r="H12" i="3"/>
  <c r="D17" i="3"/>
  <c r="C21" i="3"/>
  <c r="C17" i="3" s="1"/>
  <c r="C26" i="3" s="1"/>
  <c r="H17" i="3"/>
  <c r="F16" i="3"/>
  <c r="F12" i="3" s="1"/>
  <c r="F19" i="3"/>
  <c r="F20" i="3"/>
  <c r="D12" i="3"/>
  <c r="F15" i="3"/>
  <c r="I21" i="1"/>
  <c r="G16" i="1"/>
  <c r="K11" i="2"/>
  <c r="H26" i="1"/>
  <c r="H25" i="1"/>
  <c r="H22" i="1"/>
  <c r="I22" i="1" s="1"/>
  <c r="H20" i="1"/>
  <c r="H17" i="1"/>
  <c r="I17" i="1" s="1"/>
  <c r="I16" i="1" l="1"/>
  <c r="P16" i="1"/>
  <c r="P13" i="1" s="1"/>
  <c r="F24" i="3"/>
  <c r="F22" i="3" s="1"/>
  <c r="D22" i="3"/>
  <c r="D26" i="3" s="1"/>
  <c r="F17" i="3"/>
  <c r="H26" i="3"/>
  <c r="F26" i="3"/>
  <c r="O25" i="1"/>
  <c r="K18" i="2"/>
  <c r="O26" i="1"/>
  <c r="G20" i="1"/>
  <c r="G15" i="1"/>
  <c r="E38" i="3" l="1"/>
  <c r="I15" i="1"/>
  <c r="I13" i="1" s="1"/>
  <c r="C17" i="1"/>
  <c r="C13" i="1" s="1"/>
  <c r="G13" i="1"/>
  <c r="I20" i="1" l="1"/>
  <c r="C26" i="1"/>
  <c r="C25" i="1"/>
  <c r="P25" i="1" s="1"/>
  <c r="G25" i="1" l="1"/>
  <c r="P26" i="1"/>
  <c r="P23" i="1" s="1"/>
  <c r="P27" i="1" s="1"/>
  <c r="G26" i="1"/>
  <c r="I26" i="1" s="1"/>
  <c r="C23" i="1"/>
  <c r="G23" i="1" l="1"/>
  <c r="I25" i="1"/>
  <c r="I23" i="1" s="1"/>
  <c r="C22" i="1"/>
  <c r="C18" i="1" s="1"/>
  <c r="C27" i="1" s="1"/>
  <c r="G18" i="1"/>
  <c r="I18" i="1"/>
  <c r="G27" i="1" l="1"/>
  <c r="I27" i="1"/>
  <c r="H41" i="1" s="1"/>
</calcChain>
</file>

<file path=xl/sharedStrings.xml><?xml version="1.0" encoding="utf-8"?>
<sst xmlns="http://schemas.openxmlformats.org/spreadsheetml/2006/main" count="252" uniqueCount="130">
  <si>
    <t>Строительно-монтажные работы</t>
  </si>
  <si>
    <t>1.1</t>
  </si>
  <si>
    <t>Оборудование</t>
  </si>
  <si>
    <t>2.1</t>
  </si>
  <si>
    <t>Прочие работы и затраты</t>
  </si>
  <si>
    <t>в том числе</t>
  </si>
  <si>
    <t>Проектные работы</t>
  </si>
  <si>
    <t>Изыскательские работы</t>
  </si>
  <si>
    <t>3.1</t>
  </si>
  <si>
    <t>3.2</t>
  </si>
  <si>
    <t>№ п/п</t>
  </si>
  <si>
    <t>Вид работ/затрат</t>
  </si>
  <si>
    <t>Сметная стоимость работ по утвержденной проектной документации (ПД), используемой при определении НМЦК, тыс.руб.</t>
  </si>
  <si>
    <t>ВСЕГО:</t>
  </si>
  <si>
    <t>6 = 4 х 5</t>
  </si>
  <si>
    <t>Строительно-монтажные работы без учета материалов, включенных в сметную документацию с обоснованием "прайс-лист"</t>
  </si>
  <si>
    <t>Оборудование без учета оборудования, включенного в сметную документацию с обоснованием "прайс-лист"</t>
  </si>
  <si>
    <t>(Цнмцк)</t>
  </si>
  <si>
    <t>(Идеф)</t>
  </si>
  <si>
    <t>(Цнмцк х Идеф)</t>
  </si>
  <si>
    <t>(Цнов)</t>
  </si>
  <si>
    <t>Сметная стоимость работ по утвержденной ПД, приведенная индексом-дефлятором к уровню цен выполнения Расчета,
тыс.руб.</t>
  </si>
  <si>
    <t>Пересчитанная сметная стоимость работ в уровне цен выполнения Расчета, 
тыс.руб.</t>
  </si>
  <si>
    <t>Номер ЛСР, позиция в ЛСР</t>
  </si>
  <si>
    <t>Наименование ресурса</t>
  </si>
  <si>
    <t>Ед.изм.</t>
  </si>
  <si>
    <t>Кол-во</t>
  </si>
  <si>
    <t>Прайс 1</t>
  </si>
  <si>
    <t>Прайс 2</t>
  </si>
  <si>
    <t>Прайс 3</t>
  </si>
  <si>
    <t>Цена всего объема ресурса по результатам конъюнктурного анализа,
тыс.руб.</t>
  </si>
  <si>
    <t>ЛСР 02-08, п. 264</t>
  </si>
  <si>
    <t>ЛСР 02-08, п. 265</t>
  </si>
  <si>
    <t>ЛСР 02-08, п. 266</t>
  </si>
  <si>
    <t>Асфальтобетон ЩМА-11 на ПБВ-60</t>
  </si>
  <si>
    <t>Асфальтобетон А22НН</t>
  </si>
  <si>
    <t>Асфальтобетон А32ОТ</t>
  </si>
  <si>
    <t>Итого материалы</t>
  </si>
  <si>
    <t>ЛСР 08-05, п. 264</t>
  </si>
  <si>
    <t>Автоматическая дорожная метеорологическая станция</t>
  </si>
  <si>
    <t>Итого оборудование</t>
  </si>
  <si>
    <t>т</t>
  </si>
  <si>
    <t>компл.</t>
  </si>
  <si>
    <t>МАТЕРИАЛЫ С ОБОСНОВАНИЕМ "ПРАЙС-ЛИСТ"</t>
  </si>
  <si>
    <t>ОБОРУДОВАНИЕ С ОБОСНОВАНИЕМ "ПРАЙС-ЛИСТ"</t>
  </si>
  <si>
    <t>Расчет коэффициента корректировки цены контракта Ккор</t>
  </si>
  <si>
    <t>Ккор = Цнов / (Цнмцк х Идеф)</t>
  </si>
  <si>
    <t>Ккор =</t>
  </si>
  <si>
    <t>Материалы, включенные в сметную документацию с обоснованием "прайс-лист" и для которых не требуется проведение конъюнктурного анализа</t>
  </si>
  <si>
    <t>Материалы, включенные в сметную документацию с обоснованием "прайс-лист" и для которых требуется проведение конъюнктурного анализа</t>
  </si>
  <si>
    <t>Оборудование, включенное в сметную документацию с обоснованием "прайс-лист" и для которого не требуется проведение конъюнктурного анализа</t>
  </si>
  <si>
    <t>Оборудование, включенное в сметную документацию с обоснованием "прайс-лист" и для которого требуется проведение конъюнктурного анализа</t>
  </si>
  <si>
    <t>Порядок определения стоимости для включения в столбец 8</t>
  </si>
  <si>
    <t>столбец 8 = 
столбец 4 х столбец 7</t>
  </si>
  <si>
    <t>столбец 8 = 
столбец 3 х столбец 7</t>
  </si>
  <si>
    <t>по отдельному расчету, выполненному по результатам проведения конъюнктурного анализа</t>
  </si>
  <si>
    <t xml:space="preserve">Цена за ед.изм., определенная по результатам конъюнктурного анализа на дату выполнения Расчета*, 
руб.
</t>
  </si>
  <si>
    <t>*</t>
  </si>
  <si>
    <t>Для проведения расчета принимается минимальное значение цены ресурса</t>
  </si>
  <si>
    <t>на весь объем,
тыс. руб.</t>
  </si>
  <si>
    <t>за ед.изм., 
руб.</t>
  </si>
  <si>
    <t>7 = (5 х 6)/1000</t>
  </si>
  <si>
    <t>Определение стоимости материалов и оборудования, включенных в сметную документацию с обоснованием "прайс-лист", по результатам конъюнктурного анализа</t>
  </si>
  <si>
    <t>9 = (5 х 8)/1000</t>
  </si>
  <si>
    <t>В столбце 7 для позиций по пунктам 1.2 и 2.2 указывается индекс-дефлятор Министерства экономического развития Российской Федерации по строке «Инвестиции в основной капитал (капитальные вложения)», действующий на дату пересчета сметной документации и рассчитанный для периода с даты утверждения проектной документации до даты пересчета сметной стоимости.</t>
  </si>
  <si>
    <t>Все данные в таблице приведены условно</t>
  </si>
  <si>
    <t>В столбце 5 указывается индекс-дефлятор Министерства экономического развития Российской Федерации по строке «Инвестиции в основной капитал (капитальные вложения)», 
действующий на дату определения начальной (максимальной) цены контракта и рассчитываемый для периода с даты, определения показателя Цнмцк по дату выполнения Расчета.</t>
  </si>
  <si>
    <t>По пунктам 1.2, 1.3, 2.2 и 2.3 сметная стоимость работ, приведенная в столбце 3, не используется для определения стоимости, отражаемой в столбцах 6 и 8.</t>
  </si>
  <si>
    <t>Перечень прочих работ и затрат определяется на основании сводного сметного расчета стоимости строительства в составе утвержденной проектной документации, 
используемой при определении НМЦК.</t>
  </si>
  <si>
    <t>Определение сметной стоимости работ, предусмотренных проектной документацией по объекту строительства, используемой при определении начальной (максимальной) цены контракта, для расчета коэффициента корректировки цены контракта, необходимость которой вызвана существенным возрастанием стоимости строительных ресурсов</t>
  </si>
  <si>
    <t>Всего</t>
  </si>
  <si>
    <t>ЭММ</t>
  </si>
  <si>
    <t>ОТ</t>
  </si>
  <si>
    <t>МАТ</t>
  </si>
  <si>
    <r>
      <t xml:space="preserve">ОТ - </t>
    </r>
    <r>
      <rPr>
        <sz val="11"/>
        <color theme="1"/>
        <rFont val="Times New Roman"/>
        <family val="1"/>
        <charset val="204"/>
      </rPr>
      <t>оплата труда</t>
    </r>
  </si>
  <si>
    <r>
      <t xml:space="preserve">ЭММ - </t>
    </r>
    <r>
      <rPr>
        <sz val="11"/>
        <color theme="1"/>
        <rFont val="Times New Roman"/>
        <family val="1"/>
        <charset val="204"/>
      </rPr>
      <t>эксплуатация машин и механизмов</t>
    </r>
  </si>
  <si>
    <r>
      <t xml:space="preserve">МАТ - </t>
    </r>
    <r>
      <rPr>
        <sz val="11"/>
        <color theme="1"/>
        <rFont val="Times New Roman"/>
        <family val="1"/>
        <charset val="204"/>
      </rPr>
      <t>материалы</t>
    </r>
  </si>
  <si>
    <t>Примечания:</t>
  </si>
  <si>
    <t>9 = 7 х 8</t>
  </si>
  <si>
    <t>Обору-
дование</t>
  </si>
  <si>
    <t>Прочие</t>
  </si>
  <si>
    <t>столбец 16 = 
столбец 7 х столбец 15</t>
  </si>
  <si>
    <t>столбец 16 = 
столбец 3 х столбец 13</t>
  </si>
  <si>
    <t>столбец 16 = 
столбец 3 х столбец 15</t>
  </si>
  <si>
    <t>столбец 16 = сумма столбца 16 по пунктам 3.1 и 3.2</t>
  </si>
  <si>
    <t>столбец 16 = сумма столбца 16 по пунктам 2.1, 2.2, 2.3</t>
  </si>
  <si>
    <t>столбец 16 = сумма столбца 16 по пунктам 1.1, 1.2, 1.3</t>
  </si>
  <si>
    <t>Порядок определения стоимости для включения в столбец 16</t>
  </si>
  <si>
    <t>столбец 8 = сумма столбца 8 по пунктам 1.1, 1.2, 1.3</t>
  </si>
  <si>
    <t>столбец 8 = сумма столбца 8 по пунктам 2.1, 2.2, 2.3</t>
  </si>
  <si>
    <t>столбец 8 = сумма столбца 8 по пунктам 3.1 и 3.2</t>
  </si>
  <si>
    <r>
      <t xml:space="preserve">Индекс 
Минстроя России, действующий на дату выполнения Расчета </t>
    </r>
    <r>
      <rPr>
        <sz val="11"/>
        <color theme="1"/>
        <rFont val="Times New Roman"/>
        <family val="1"/>
        <charset val="204"/>
      </rPr>
      <t>(для позиций по п.1.1, 
п. 2.1 и п. 3)</t>
    </r>
    <r>
      <rPr>
        <b/>
        <sz val="11"/>
        <color theme="1"/>
        <rFont val="Times New Roman"/>
        <family val="1"/>
        <charset val="204"/>
      </rPr>
      <t xml:space="preserve"> /
индекс-дефлятор</t>
    </r>
    <r>
      <rPr>
        <b/>
        <vertAlign val="superscript"/>
        <sz val="11"/>
        <color theme="1"/>
        <rFont val="Times New Roman"/>
        <family val="1"/>
        <charset val="204"/>
      </rPr>
      <t>2</t>
    </r>
    <r>
      <rPr>
        <b/>
        <sz val="11"/>
        <color theme="1"/>
        <rFont val="Times New Roman"/>
        <family val="1"/>
        <charset val="204"/>
      </rPr>
      <t xml:space="preserve"> </t>
    </r>
    <r>
      <rPr>
        <sz val="11"/>
        <color theme="1"/>
        <rFont val="Times New Roman"/>
        <family val="1"/>
        <charset val="204"/>
      </rPr>
      <t>(для позиций по 
п. 1.2 и 2.2)</t>
    </r>
  </si>
  <si>
    <r>
      <t>1.1</t>
    </r>
    <r>
      <rPr>
        <vertAlign val="superscript"/>
        <sz val="11"/>
        <color theme="1"/>
        <rFont val="Times New Roman"/>
        <family val="1"/>
        <charset val="204"/>
      </rPr>
      <t>3</t>
    </r>
  </si>
  <si>
    <r>
      <t>1.2</t>
    </r>
    <r>
      <rPr>
        <vertAlign val="superscript"/>
        <sz val="11"/>
        <color theme="1"/>
        <rFont val="Times New Roman"/>
        <family val="1"/>
        <charset val="204"/>
      </rPr>
      <t>4</t>
    </r>
  </si>
  <si>
    <r>
      <t>1.3</t>
    </r>
    <r>
      <rPr>
        <vertAlign val="superscript"/>
        <sz val="11"/>
        <color theme="1"/>
        <rFont val="Times New Roman"/>
        <family val="1"/>
        <charset val="204"/>
      </rPr>
      <t>4</t>
    </r>
  </si>
  <si>
    <r>
      <t>2.2</t>
    </r>
    <r>
      <rPr>
        <vertAlign val="superscript"/>
        <sz val="11"/>
        <color theme="1"/>
        <rFont val="Times New Roman"/>
        <family val="1"/>
        <charset val="204"/>
      </rPr>
      <t>4</t>
    </r>
  </si>
  <si>
    <r>
      <t>2.3</t>
    </r>
    <r>
      <rPr>
        <vertAlign val="superscript"/>
        <sz val="11"/>
        <color theme="1"/>
        <rFont val="Times New Roman"/>
        <family val="1"/>
        <charset val="204"/>
      </rPr>
      <t>4</t>
    </r>
  </si>
  <si>
    <r>
      <t xml:space="preserve">3 </t>
    </r>
    <r>
      <rPr>
        <b/>
        <vertAlign val="superscript"/>
        <sz val="11"/>
        <color theme="1"/>
        <rFont val="Times New Roman"/>
        <family val="1"/>
        <charset val="204"/>
      </rPr>
      <t>5</t>
    </r>
  </si>
  <si>
    <r>
      <t>Индекс-дефлятор</t>
    </r>
    <r>
      <rPr>
        <b/>
        <vertAlign val="superscript"/>
        <sz val="11"/>
        <color theme="1"/>
        <rFont val="Times New Roman"/>
        <family val="1"/>
        <charset val="204"/>
      </rPr>
      <t>2</t>
    </r>
    <r>
      <rPr>
        <b/>
        <sz val="11"/>
        <color theme="1"/>
        <rFont val="Times New Roman"/>
        <family val="1"/>
        <charset val="204"/>
      </rPr>
      <t xml:space="preserve"> </t>
    </r>
    <r>
      <rPr>
        <sz val="11"/>
        <color theme="1"/>
        <rFont val="Times New Roman"/>
        <family val="1"/>
        <charset val="204"/>
      </rPr>
      <t>(для позиций по 
п. 1.2 и 2.2)</t>
    </r>
  </si>
  <si>
    <t>По пунктам 1.2, 1.3, 2.2 и 2.3 сметная стоимость работ, приведенная в столбце 3, не используется для определения стоимости, отражаемой в столбцах 9 и 16.</t>
  </si>
  <si>
    <t>В случае если в составе сводного сметного расчета стоимости строительства в составе утвержденной проектной документации, используемой при определении НМЦК, для определения сметной стоимости строительства в текущем уровне цен используются индексы изменения сметной стоимости по различным видам объектов капитального строительства, то стоимость строительно-монтажных работ приводятся в разрезе каждого вида объекта капитального строительства.</t>
  </si>
  <si>
    <r>
      <t xml:space="preserve">Индекс 
Минстроя России, действующий на дату выполнения Расчета 
</t>
    </r>
    <r>
      <rPr>
        <sz val="11"/>
        <color theme="1"/>
        <rFont val="Times New Roman"/>
        <family val="1"/>
        <charset val="204"/>
      </rPr>
      <t>(для позиций по п.1.1, п. 2.1 и п. 3)</t>
    </r>
    <r>
      <rPr>
        <b/>
        <sz val="11"/>
        <color theme="1"/>
        <rFont val="Times New Roman"/>
        <family val="1"/>
        <charset val="204"/>
      </rPr>
      <t xml:space="preserve"> </t>
    </r>
  </si>
  <si>
    <t>в текущем уровне цен по утвержденной ПД 
1 кв. 2019</t>
  </si>
  <si>
    <t>Сметная стоимость работ по утвержденной ПД в уровне цен первого публикования индекса Минстроя России, учитывающего специфику строительства объекта,
тыс.руб.</t>
  </si>
  <si>
    <t>6 = 3 х 5</t>
  </si>
  <si>
    <t>8 = 6 х 7</t>
  </si>
  <si>
    <r>
      <t xml:space="preserve">Индекс 
Минстроя России, учитывающий специфику строительства объекта и действующий на дату выполнения Расчета </t>
    </r>
    <r>
      <rPr>
        <sz val="11"/>
        <color theme="1"/>
        <rFont val="Times New Roman"/>
        <family val="1"/>
        <charset val="204"/>
      </rPr>
      <t>(для позиций по п.1.1, 
п. 2.1 и п. 3)</t>
    </r>
    <r>
      <rPr>
        <b/>
        <sz val="11"/>
        <color theme="1"/>
        <rFont val="Times New Roman"/>
        <family val="1"/>
        <charset val="204"/>
      </rPr>
      <t xml:space="preserve"> /
индекс-дефлятор</t>
    </r>
    <r>
      <rPr>
        <b/>
        <vertAlign val="superscript"/>
        <sz val="11"/>
        <color theme="1"/>
        <rFont val="Times New Roman"/>
        <family val="1"/>
        <charset val="204"/>
      </rPr>
      <t>2</t>
    </r>
    <r>
      <rPr>
        <b/>
        <sz val="11"/>
        <color theme="1"/>
        <rFont val="Times New Roman"/>
        <family val="1"/>
        <charset val="204"/>
      </rPr>
      <t xml:space="preserve"> </t>
    </r>
    <r>
      <rPr>
        <sz val="11"/>
        <color theme="1"/>
        <rFont val="Times New Roman"/>
        <family val="1"/>
        <charset val="204"/>
      </rPr>
      <t>(для позиций по 
п. 1.2 и 2.2)</t>
    </r>
  </si>
  <si>
    <r>
      <t>Индекс-дефлятор от от даты определения Цнмцк до даты Расчета</t>
    </r>
    <r>
      <rPr>
        <b/>
        <vertAlign val="superscript"/>
        <sz val="11"/>
        <color theme="1"/>
        <rFont val="Times New Roman"/>
        <family val="1"/>
        <charset val="204"/>
      </rPr>
      <t>1</t>
    </r>
  </si>
  <si>
    <r>
      <t>Индекс-дефлятор от даты определения Цнмцк до даты Расчета</t>
    </r>
    <r>
      <rPr>
        <b/>
        <vertAlign val="superscript"/>
        <sz val="11"/>
        <color theme="1"/>
        <rFont val="Times New Roman"/>
        <family val="1"/>
        <charset val="204"/>
      </rPr>
      <t>1</t>
    </r>
  </si>
  <si>
    <t>столбец 10 = 
столбец 3 х столбец 9</t>
  </si>
  <si>
    <r>
      <t>Индекс Минстроя России, учитывающий специфику строительства объекта, на дату первого его публикования
1 кв. 2020 / индекс-дефлятор</t>
    </r>
    <r>
      <rPr>
        <vertAlign val="superscript"/>
        <sz val="11"/>
        <color theme="1"/>
        <rFont val="Times New Roman"/>
        <family val="1"/>
        <charset val="204"/>
      </rPr>
      <t>1.1</t>
    </r>
    <r>
      <rPr>
        <sz val="11"/>
        <color theme="1"/>
        <rFont val="Times New Roman"/>
        <family val="1"/>
        <charset val="204"/>
      </rPr>
      <t xml:space="preserve"> (для позиций по 
п. 1.2 и 2.2)</t>
    </r>
  </si>
  <si>
    <t>В столбце 5 указывается индекс-дефлятор Министерства экономического развития Российской Федерации по строке «Инвестиции в основной капитал (капитальные вложения)», 
действующий на дату определения начальной (максимальной) цены контракта и рассчитываемый для периода с даты утверждения проектной документации до даты первого публикования индекса изменения сметной стоимости Минстроя России, учитывающего специфику строительства объекта.</t>
  </si>
  <si>
    <t xml:space="preserve">В столбце 7 указывается индекс-дефлятор Министерства экономического развития Российской Федерации по строке «Инвестиции в основной капитал (капитальные вложения)», 
действующий на дату определения начальной (максимальной) цены контракта и рассчитываемый для периода с даты, определения показателя Цнмцк по дату выполнения Расчета. </t>
  </si>
  <si>
    <t>В столбце 9 для позиций по пунктам 1.2 и 2.2 указывается индекс-дефлятор Министерства экономического развития Российской Федерации по строке «Инвестиции в основной капитал (капитальные вложения)», действующий на дату пересчета сметной документации и рассчитанный для периода с даты утверждения проектной документации до даты пересчета сметной стоимости.</t>
  </si>
  <si>
    <t>По пунктам 1.2, 1.3, 2.2 и 2.3 сметная стоимость работ, приведенная в столбце 3, не используется для определения стоимости, отражаемой в столбцах 6, 8 и 10.</t>
  </si>
  <si>
    <t>столбец 10 = сумма столбца 10 по пунктам 1.1, 1.2, 1.3</t>
  </si>
  <si>
    <t>столбец 10 = сумма столбца 10 по пунктам 2.1, 2.2, 2.3</t>
  </si>
  <si>
    <t>столбец 10 = 
столбец 4 х столбец 9</t>
  </si>
  <si>
    <t>столбец 10 = сумма столбца 10 по пунктам 3.1 и 3.2</t>
  </si>
  <si>
    <t>Порядок определения стоимости для включения в столбец 10</t>
  </si>
  <si>
    <t>В столбце 8 указывается индекс-дефлятор Министерства экономического развития Российской Федерации по строке «Инвестиции в основной капитал (капитальные вложения)», 
действующий на дату определения начальной (максимальной) цены контракта и рассчитываемый для периода с даты определения показателя Цнмцк по дату выполнения Расчета.</t>
  </si>
  <si>
    <t>В столбце 15 для позиций по пунктам 1.2 и 2.2 указывается индекс-дефлятор Министерства экономического развития Российской Федерации по строке «Инвестиции в основной капитал (капитальные вложения)», действующий на дату пересчета сметной документации и рассчитанный для периода с даты утверждения проектной документации до даты пересчета сметной стоимости.</t>
  </si>
  <si>
    <t>столбец 16 = 
(столбец 4 х столбец 10) + (столбец 5 х столбец 11) + (столбец 6 х столбец 12)</t>
  </si>
  <si>
    <t>(наименование объекта)</t>
  </si>
  <si>
    <t>Уровень цен по утвержденной проектной документации, используемой при определении НМЦК</t>
  </si>
  <si>
    <t>Уровень цен выполнения Расчета</t>
  </si>
  <si>
    <t>!!! Все данные в таблице приведены условно</t>
  </si>
  <si>
    <t>Цена в текущем уровне цен 
по утвержденной проектной документации, используемой при определении НМЦК
1 кв. 2019</t>
  </si>
  <si>
    <t>1 кв. 2019 год</t>
  </si>
  <si>
    <t>3 кв. 2021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</si>
</sst>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0"/>
    <numFmt numFmtId="174" formatCode="#,##0.000"/>
  </numFmts>
  <fonts count="10"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sz val="12"/>
      <color theme="1"/>
      <name val="Times New Roman"/>
      <family val="1"/>
      <charset val="204"/>
    </font>
    <font>
      <b/>
      <sz val="14"/>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u/>
      <sz val="11"/>
      <color theme="1"/>
      <name val="Times New Roman"/>
      <family val="1"/>
      <charset val="204"/>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auto="1"/>
      </bottom>
      <diagonal/>
    </border>
  </borders>
  <cellStyleXfs count="2">
    <xf numFmtId="0" fontId="0" fillId="0" borderId="0"/>
    <xf numFmtId="43" fontId="1" fillId="0" borderId="0" applyFont="0" applyFill="0" applyBorder="0" applyAlignment="0" applyProtection="0"/>
  </cellStyleXfs>
  <cellXfs count="89">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4" fontId="3" fillId="0" borderId="1" xfId="0" applyNumberFormat="1" applyFont="1" applyBorder="1" applyAlignment="1">
      <alignment horizontal="center" vertical="center"/>
    </xf>
    <xf numFmtId="0" fontId="3" fillId="0" borderId="0" xfId="0" applyFont="1"/>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0" fontId="4" fillId="0" borderId="0" xfId="0" applyFont="1"/>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xf numFmtId="0" fontId="4" fillId="0" borderId="1" xfId="0" applyFont="1" applyBorder="1" applyAlignment="1">
      <alignment horizontal="center" vertical="center"/>
    </xf>
    <xf numFmtId="0" fontId="4" fillId="0" borderId="1"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4"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4" fillId="0" borderId="1" xfId="0" applyFont="1" applyBorder="1" applyAlignment="1">
      <alignment horizontal="left" vertical="center" wrapText="1"/>
    </xf>
    <xf numFmtId="4" fontId="4"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43" fontId="4" fillId="0" borderId="0" xfId="1" applyFont="1"/>
    <xf numFmtId="4" fontId="4" fillId="2" borderId="1" xfId="0" applyNumberFormat="1" applyFont="1" applyFill="1" applyBorder="1" applyAlignment="1">
      <alignment horizontal="center" vertical="center"/>
    </xf>
    <xf numFmtId="4" fontId="5" fillId="0" borderId="1" xfId="0" applyNumberFormat="1" applyFont="1" applyBorder="1" applyAlignment="1">
      <alignment horizontal="center" vertical="center"/>
    </xf>
    <xf numFmtId="164" fontId="2" fillId="0" borderId="0" xfId="0" applyNumberFormat="1" applyFont="1"/>
    <xf numFmtId="0" fontId="6" fillId="0" borderId="0" xfId="0" applyFont="1" applyAlignment="1">
      <alignment horizontal="right" vertical="center"/>
    </xf>
    <xf numFmtId="2" fontId="6" fillId="0" borderId="0" xfId="0" applyNumberFormat="1" applyFont="1" applyAlignment="1">
      <alignment horizontal="left"/>
    </xf>
    <xf numFmtId="0" fontId="6" fillId="0" borderId="0" xfId="0" applyFont="1" applyAlignment="1">
      <alignment horizontal="left" vertical="center"/>
    </xf>
    <xf numFmtId="174" fontId="2" fillId="0" borderId="1" xfId="0" applyNumberFormat="1" applyFont="1" applyBorder="1" applyAlignment="1">
      <alignment horizontal="center" vertical="center"/>
    </xf>
    <xf numFmtId="174" fontId="3" fillId="0" borderId="1" xfId="0" applyNumberFormat="1" applyFont="1" applyBorder="1" applyAlignment="1">
      <alignment horizontal="center" vertical="center"/>
    </xf>
    <xf numFmtId="0" fontId="4" fillId="2" borderId="0" xfId="0" applyFont="1" applyFill="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2" borderId="0" xfId="0" applyFont="1" applyFill="1" applyAlignment="1">
      <alignment vertical="center"/>
    </xf>
    <xf numFmtId="0" fontId="2" fillId="0" borderId="0" xfId="0" applyFont="1" applyBorder="1"/>
    <xf numFmtId="0" fontId="3" fillId="0" borderId="0" xfId="0" applyFont="1" applyBorder="1" applyAlignment="1">
      <alignment horizontal="right" vertical="center"/>
    </xf>
    <xf numFmtId="4" fontId="3"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applyBorder="1" applyAlignment="1">
      <alignment horizontal="right" vertical="top"/>
    </xf>
    <xf numFmtId="0" fontId="3" fillId="0" borderId="7" xfId="0" applyFont="1" applyBorder="1" applyAlignment="1">
      <alignment horizontal="right" vertical="center"/>
    </xf>
    <xf numFmtId="4" fontId="3" fillId="0" borderId="7" xfId="0" applyNumberFormat="1" applyFont="1" applyBorder="1" applyAlignment="1">
      <alignment horizontal="center" vertical="center"/>
    </xf>
    <xf numFmtId="4" fontId="2" fillId="0" borderId="7" xfId="0" applyNumberFormat="1" applyFont="1" applyBorder="1" applyAlignment="1">
      <alignment horizontal="center" vertical="center"/>
    </xf>
    <xf numFmtId="0" fontId="2" fillId="0" borderId="7" xfId="0" applyFont="1" applyBorder="1"/>
    <xf numFmtId="0" fontId="3" fillId="0" borderId="0" xfId="0" applyFont="1" applyBorder="1" applyAlignment="1">
      <alignment horizontal="left" vertical="center"/>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6" fillId="0" borderId="0" xfId="0" applyFont="1" applyAlignment="1">
      <alignment horizontal="center" vertical="center" wrapText="1"/>
    </xf>
    <xf numFmtId="0" fontId="4" fillId="0" borderId="0" xfId="0" applyFont="1" applyBorder="1" applyAlignment="1">
      <alignment horizontal="center" vertical="center"/>
    </xf>
    <xf numFmtId="0" fontId="4" fillId="0" borderId="0" xfId="0" applyFont="1" applyBorder="1"/>
    <xf numFmtId="0" fontId="5" fillId="0" borderId="0" xfId="0" applyFont="1" applyBorder="1" applyAlignment="1">
      <alignment horizontal="right" vertical="center"/>
    </xf>
    <xf numFmtId="4" fontId="5" fillId="0" borderId="0" xfId="0" applyNumberFormat="1" applyFont="1" applyBorder="1" applyAlignment="1">
      <alignment horizontal="center" vertical="center"/>
    </xf>
    <xf numFmtId="4" fontId="4" fillId="0" borderId="0" xfId="0" applyNumberFormat="1" applyFont="1" applyBorder="1" applyAlignment="1">
      <alignment horizontal="center" vertical="center"/>
    </xf>
    <xf numFmtId="49" fontId="2" fillId="0" borderId="0" xfId="0" applyNumberFormat="1" applyFont="1" applyBorder="1" applyAlignment="1">
      <alignment horizontal="right" vertical="top"/>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Alignment="1">
      <alignment horizontal="right" vertical="center" wrapText="1"/>
    </xf>
    <xf numFmtId="0" fontId="9" fillId="0" borderId="0" xfId="0" applyFont="1" applyBorder="1" applyAlignment="1">
      <alignment horizontal="left" vertical="center"/>
    </xf>
    <xf numFmtId="0" fontId="2" fillId="0" borderId="0" xfId="0" applyFont="1" applyBorder="1" applyAlignment="1">
      <alignment vertical="center" wrapText="1"/>
    </xf>
    <xf numFmtId="0" fontId="6" fillId="0" borderId="8" xfId="0" applyFont="1" applyBorder="1" applyAlignment="1">
      <alignment horizontal="center" vertical="center" wrapText="1"/>
    </xf>
    <xf numFmtId="0" fontId="2" fillId="0" borderId="7" xfId="0" applyFont="1"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view="pageBreakPreview" zoomScaleNormal="85" zoomScaleSheetLayoutView="100" workbookViewId="0">
      <selection activeCell="D9" sqref="D9"/>
    </sheetView>
  </sheetViews>
  <sheetFormatPr defaultRowHeight="15" x14ac:dyDescent="0.25"/>
  <cols>
    <col min="1" max="1" width="7.28515625" style="1" customWidth="1"/>
    <col min="2" max="2" width="34.7109375" style="2" customWidth="1"/>
    <col min="3" max="3" width="13.28515625" style="1" customWidth="1"/>
    <col min="4" max="4" width="16.140625" style="1" customWidth="1"/>
    <col min="5" max="5" width="15.5703125" style="1" customWidth="1"/>
    <col min="6" max="6" width="18.7109375" style="1" customWidth="1"/>
    <col min="7" max="7" width="18" style="1" customWidth="1"/>
    <col min="8" max="8" width="29.7109375" style="1" customWidth="1"/>
    <col min="9" max="9" width="27.5703125" style="1" customWidth="1"/>
    <col min="10" max="16384" width="9.140625" style="1"/>
  </cols>
  <sheetData>
    <row r="1" spans="1:9" ht="52.5" customHeight="1" x14ac:dyDescent="0.25">
      <c r="A1" s="30" t="s">
        <v>69</v>
      </c>
      <c r="B1" s="30"/>
      <c r="C1" s="30"/>
      <c r="D1" s="30"/>
      <c r="E1" s="30"/>
      <c r="F1" s="30"/>
      <c r="G1" s="30"/>
      <c r="H1" s="30"/>
      <c r="I1" s="30"/>
    </row>
    <row r="2" spans="1:9" ht="18" customHeight="1" x14ac:dyDescent="0.25">
      <c r="A2" s="72"/>
      <c r="B2" s="72"/>
      <c r="C2" s="79"/>
      <c r="D2" s="79"/>
      <c r="E2" s="79"/>
      <c r="F2" s="79"/>
      <c r="G2" s="79"/>
      <c r="H2" s="72"/>
      <c r="I2" s="72"/>
    </row>
    <row r="3" spans="1:9" ht="18.75" x14ac:dyDescent="0.25">
      <c r="A3" s="72"/>
      <c r="B3" s="72"/>
      <c r="C3" s="81" t="s">
        <v>123</v>
      </c>
      <c r="D3" s="80"/>
      <c r="E3" s="80"/>
      <c r="F3" s="80"/>
      <c r="G3" s="80"/>
      <c r="H3" s="72"/>
      <c r="I3" s="72"/>
    </row>
    <row r="4" spans="1:9" ht="9" customHeight="1" x14ac:dyDescent="0.25">
      <c r="A4" s="72"/>
      <c r="B4" s="72"/>
      <c r="C4" s="82"/>
      <c r="D4" s="83"/>
      <c r="E4" s="83"/>
      <c r="F4" s="83"/>
      <c r="G4" s="83"/>
      <c r="H4" s="72"/>
      <c r="I4" s="72"/>
    </row>
    <row r="5" spans="1:9" ht="22.5" customHeight="1" x14ac:dyDescent="0.25">
      <c r="A5" s="84" t="s">
        <v>124</v>
      </c>
      <c r="B5" s="84"/>
      <c r="C5" s="84"/>
      <c r="D5" s="84"/>
      <c r="E5" s="84"/>
      <c r="F5" s="82" t="s">
        <v>128</v>
      </c>
      <c r="G5" s="83"/>
      <c r="H5" s="72"/>
      <c r="I5" s="72"/>
    </row>
    <row r="6" spans="1:9" ht="22.5" customHeight="1" x14ac:dyDescent="0.25">
      <c r="A6" s="84" t="s">
        <v>125</v>
      </c>
      <c r="B6" s="84"/>
      <c r="C6" s="84"/>
      <c r="D6" s="84"/>
      <c r="E6" s="84"/>
      <c r="F6" s="82" t="s">
        <v>129</v>
      </c>
      <c r="G6" s="83"/>
      <c r="H6" s="72"/>
      <c r="I6" s="72"/>
    </row>
    <row r="7" spans="1:9" ht="8.25" customHeight="1" x14ac:dyDescent="0.25"/>
    <row r="8" spans="1:9" s="3" customFormat="1" ht="90.75" customHeight="1" x14ac:dyDescent="0.25">
      <c r="A8" s="22" t="s">
        <v>10</v>
      </c>
      <c r="B8" s="22" t="s">
        <v>11</v>
      </c>
      <c r="C8" s="11" t="s">
        <v>12</v>
      </c>
      <c r="D8" s="11"/>
      <c r="E8" s="11" t="s">
        <v>108</v>
      </c>
      <c r="F8" s="11" t="s">
        <v>21</v>
      </c>
      <c r="G8" s="22" t="s">
        <v>91</v>
      </c>
      <c r="H8" s="11" t="s">
        <v>22</v>
      </c>
      <c r="I8" s="22" t="s">
        <v>52</v>
      </c>
    </row>
    <row r="9" spans="1:9" s="3" customFormat="1" ht="78.75" customHeight="1" x14ac:dyDescent="0.25">
      <c r="A9" s="23"/>
      <c r="B9" s="23"/>
      <c r="C9" s="26">
        <v>36526</v>
      </c>
      <c r="D9" s="21" t="s">
        <v>102</v>
      </c>
      <c r="E9" s="22"/>
      <c r="F9" s="22"/>
      <c r="G9" s="23"/>
      <c r="H9" s="22"/>
      <c r="I9" s="23"/>
    </row>
    <row r="10" spans="1:9" s="3" customFormat="1" ht="24.75" customHeight="1" x14ac:dyDescent="0.25">
      <c r="A10" s="24"/>
      <c r="B10" s="24"/>
      <c r="C10" s="27"/>
      <c r="D10" s="20" t="s">
        <v>17</v>
      </c>
      <c r="E10" s="20" t="s">
        <v>18</v>
      </c>
      <c r="F10" s="20" t="s">
        <v>19</v>
      </c>
      <c r="G10" s="24"/>
      <c r="H10" s="20" t="s">
        <v>20</v>
      </c>
      <c r="I10" s="24"/>
    </row>
    <row r="11" spans="1:9" s="3" customFormat="1" x14ac:dyDescent="0.25">
      <c r="A11" s="13">
        <v>1</v>
      </c>
      <c r="B11" s="13">
        <v>2</v>
      </c>
      <c r="C11" s="13">
        <v>3</v>
      </c>
      <c r="D11" s="13">
        <v>4</v>
      </c>
      <c r="E11" s="13">
        <v>5</v>
      </c>
      <c r="F11" s="13" t="s">
        <v>14</v>
      </c>
      <c r="G11" s="13">
        <v>7</v>
      </c>
      <c r="H11" s="13">
        <v>8</v>
      </c>
      <c r="I11" s="13">
        <v>9</v>
      </c>
    </row>
    <row r="12" spans="1:9" s="19" customFormat="1" ht="33" customHeight="1" x14ac:dyDescent="0.2">
      <c r="A12" s="16">
        <v>1</v>
      </c>
      <c r="B12" s="17" t="s">
        <v>0</v>
      </c>
      <c r="C12" s="18">
        <f>C14+C16+C15</f>
        <v>283094.83916154574</v>
      </c>
      <c r="D12" s="18">
        <f>D14+D16+D15</f>
        <v>2103854.9233742701</v>
      </c>
      <c r="E12" s="18"/>
      <c r="F12" s="18">
        <f>F14+F16+F15</f>
        <v>2217463.0892364806</v>
      </c>
      <c r="G12" s="18"/>
      <c r="H12" s="18">
        <f>H14+H16+H15</f>
        <v>2502828.2802501223</v>
      </c>
      <c r="I12" s="4" t="s">
        <v>88</v>
      </c>
    </row>
    <row r="13" spans="1:9" ht="19.5" customHeight="1" x14ac:dyDescent="0.25">
      <c r="A13" s="5"/>
      <c r="B13" s="6" t="s">
        <v>5</v>
      </c>
      <c r="C13" s="14"/>
      <c r="D13" s="14"/>
      <c r="E13" s="14"/>
      <c r="F13" s="14"/>
      <c r="G13" s="14"/>
      <c r="H13" s="14"/>
      <c r="I13" s="7"/>
    </row>
    <row r="14" spans="1:9" ht="60" x14ac:dyDescent="0.25">
      <c r="A14" s="8" t="s">
        <v>92</v>
      </c>
      <c r="B14" s="9" t="s">
        <v>15</v>
      </c>
      <c r="C14" s="14">
        <v>281435.61114826053</v>
      </c>
      <c r="D14" s="14">
        <f>C14*7.43</f>
        <v>2091066.5908315757</v>
      </c>
      <c r="E14" s="54">
        <v>1.054</v>
      </c>
      <c r="F14" s="14">
        <f>D14*E14</f>
        <v>2203984.1867364808</v>
      </c>
      <c r="G14" s="14">
        <v>8.67</v>
      </c>
      <c r="H14" s="14">
        <f>C14*G14</f>
        <v>2440046.7486554189</v>
      </c>
      <c r="I14" s="4" t="s">
        <v>54</v>
      </c>
    </row>
    <row r="15" spans="1:9" ht="75" x14ac:dyDescent="0.25">
      <c r="A15" s="8" t="s">
        <v>93</v>
      </c>
      <c r="B15" s="9" t="s">
        <v>48</v>
      </c>
      <c r="C15" s="14">
        <v>125</v>
      </c>
      <c r="D15" s="14">
        <f>C15*7.43</f>
        <v>928.75</v>
      </c>
      <c r="E15" s="54">
        <f>E14</f>
        <v>1.054</v>
      </c>
      <c r="F15" s="14">
        <f>D15*E15</f>
        <v>978.90250000000003</v>
      </c>
      <c r="G15" s="54">
        <v>1.0680000000000001</v>
      </c>
      <c r="H15" s="14">
        <f>D15*G15</f>
        <v>991.90500000000009</v>
      </c>
      <c r="I15" s="4" t="s">
        <v>53</v>
      </c>
    </row>
    <row r="16" spans="1:9" ht="76.5" customHeight="1" x14ac:dyDescent="0.25">
      <c r="A16" s="8" t="s">
        <v>94</v>
      </c>
      <c r="B16" s="9" t="s">
        <v>49</v>
      </c>
      <c r="C16" s="14">
        <f>D16/7.73</f>
        <v>1534.228013285187</v>
      </c>
      <c r="D16" s="14">
        <f>Прайсы!G16</f>
        <v>11859.582542694496</v>
      </c>
      <c r="E16" s="54">
        <f>E14</f>
        <v>1.054</v>
      </c>
      <c r="F16" s="14">
        <f>D16*E16</f>
        <v>12499.999999999998</v>
      </c>
      <c r="G16" s="14"/>
      <c r="H16" s="14">
        <f>Прайсы!K16</f>
        <v>61789.626594703594</v>
      </c>
      <c r="I16" s="4" t="s">
        <v>55</v>
      </c>
    </row>
    <row r="17" spans="1:13" s="19" customFormat="1" ht="30.75" customHeight="1" x14ac:dyDescent="0.2">
      <c r="A17" s="16">
        <v>2</v>
      </c>
      <c r="B17" s="17" t="s">
        <v>2</v>
      </c>
      <c r="C17" s="18">
        <f>C19+C21+C20</f>
        <v>17430.280740037946</v>
      </c>
      <c r="D17" s="18">
        <f>D19+D21+D20</f>
        <v>6051.555977229601</v>
      </c>
      <c r="E17" s="18"/>
      <c r="F17" s="18">
        <f>F19+F21+F20</f>
        <v>6378.34</v>
      </c>
      <c r="G17" s="18"/>
      <c r="H17" s="18">
        <f>H19+H21+H20</f>
        <v>9660.9175941756002</v>
      </c>
      <c r="I17" s="4" t="s">
        <v>89</v>
      </c>
    </row>
    <row r="18" spans="1:13" ht="19.5" customHeight="1" x14ac:dyDescent="0.25">
      <c r="A18" s="5"/>
      <c r="B18" s="6" t="s">
        <v>5</v>
      </c>
      <c r="C18" s="14"/>
      <c r="D18" s="14"/>
      <c r="E18" s="14"/>
      <c r="F18" s="14"/>
      <c r="G18" s="14"/>
      <c r="H18" s="14"/>
      <c r="I18" s="7"/>
      <c r="L18" s="50"/>
      <c r="M18" s="50"/>
    </row>
    <row r="19" spans="1:13" ht="60" x14ac:dyDescent="0.25">
      <c r="A19" s="8" t="s">
        <v>3</v>
      </c>
      <c r="B19" s="9" t="s">
        <v>16</v>
      </c>
      <c r="C19" s="14">
        <v>0</v>
      </c>
      <c r="D19" s="14">
        <f>C19*4.39</f>
        <v>0</v>
      </c>
      <c r="E19" s="54">
        <f>E14</f>
        <v>1.054</v>
      </c>
      <c r="F19" s="14">
        <f t="shared" ref="F19:F20" si="0">D19*E19</f>
        <v>0</v>
      </c>
      <c r="G19" s="14">
        <v>4.8899999999999997</v>
      </c>
      <c r="H19" s="14">
        <f>C19*G19</f>
        <v>0</v>
      </c>
      <c r="I19" s="4" t="s">
        <v>54</v>
      </c>
      <c r="M19" s="50"/>
    </row>
    <row r="20" spans="1:13" ht="75" x14ac:dyDescent="0.25">
      <c r="A20" s="8" t="s">
        <v>95</v>
      </c>
      <c r="B20" s="9" t="s">
        <v>50</v>
      </c>
      <c r="C20" s="14">
        <v>500</v>
      </c>
      <c r="D20" s="14">
        <f>C20*4.39</f>
        <v>2195</v>
      </c>
      <c r="E20" s="54">
        <f>E15</f>
        <v>1.054</v>
      </c>
      <c r="F20" s="14">
        <f t="shared" si="0"/>
        <v>2313.5300000000002</v>
      </c>
      <c r="G20" s="54">
        <v>1.0680000000000001</v>
      </c>
      <c r="H20" s="14">
        <f>D20*G20</f>
        <v>2344.2600000000002</v>
      </c>
      <c r="I20" s="4" t="s">
        <v>53</v>
      </c>
    </row>
    <row r="21" spans="1:13" ht="78.75" customHeight="1" x14ac:dyDescent="0.25">
      <c r="A21" s="8" t="s">
        <v>96</v>
      </c>
      <c r="B21" s="9" t="s">
        <v>51</v>
      </c>
      <c r="C21" s="14">
        <f>D21*4.39</f>
        <v>16930.280740037946</v>
      </c>
      <c r="D21" s="14">
        <f>Прайсы!G20</f>
        <v>3856.555977229601</v>
      </c>
      <c r="E21" s="54">
        <f>E14</f>
        <v>1.054</v>
      </c>
      <c r="F21" s="14">
        <f>D21*E21</f>
        <v>4064.8099999999995</v>
      </c>
      <c r="G21" s="14"/>
      <c r="H21" s="14">
        <f>Прайсы!K20</f>
        <v>7316.6575941755991</v>
      </c>
      <c r="I21" s="4" t="s">
        <v>55</v>
      </c>
    </row>
    <row r="22" spans="1:13" s="19" customFormat="1" ht="34.5" customHeight="1" x14ac:dyDescent="0.2">
      <c r="A22" s="16" t="s">
        <v>97</v>
      </c>
      <c r="B22" s="17" t="s">
        <v>4</v>
      </c>
      <c r="C22" s="18">
        <f>C24+C25</f>
        <v>10578.53</v>
      </c>
      <c r="D22" s="18">
        <f>D24+D25</f>
        <v>56199.921619200002</v>
      </c>
      <c r="E22" s="55"/>
      <c r="F22" s="18">
        <f>F24+F25</f>
        <v>59234.71738663681</v>
      </c>
      <c r="G22" s="18"/>
      <c r="H22" s="18">
        <f>H24+H25</f>
        <v>59632.06220652</v>
      </c>
      <c r="I22" s="4" t="s">
        <v>90</v>
      </c>
    </row>
    <row r="23" spans="1:13" ht="19.5" customHeight="1" x14ac:dyDescent="0.25">
      <c r="A23" s="8"/>
      <c r="B23" s="6" t="s">
        <v>5</v>
      </c>
      <c r="C23" s="14"/>
      <c r="D23" s="14"/>
      <c r="E23" s="54"/>
      <c r="F23" s="14"/>
      <c r="G23" s="14"/>
      <c r="H23" s="14"/>
      <c r="I23" s="7"/>
    </row>
    <row r="24" spans="1:13" ht="28.5" customHeight="1" x14ac:dyDescent="0.25">
      <c r="A24" s="8" t="s">
        <v>8</v>
      </c>
      <c r="B24" s="6" t="s">
        <v>6</v>
      </c>
      <c r="C24" s="15">
        <f>10578.53*0.6</f>
        <v>6347.1180000000004</v>
      </c>
      <c r="D24" s="14">
        <f>C24*4.32*1.19</f>
        <v>32629.264214400002</v>
      </c>
      <c r="E24" s="54">
        <f>E14</f>
        <v>1.054</v>
      </c>
      <c r="F24" s="14">
        <f t="shared" ref="F24:F25" si="1">D24*E24</f>
        <v>34391.244481977606</v>
      </c>
      <c r="G24" s="14">
        <f>4.59*1.19</f>
        <v>5.4620999999999995</v>
      </c>
      <c r="H24" s="14">
        <f>C24*G24</f>
        <v>34668.593227799996</v>
      </c>
      <c r="I24" s="4" t="s">
        <v>54</v>
      </c>
    </row>
    <row r="25" spans="1:13" ht="30.75" customHeight="1" x14ac:dyDescent="0.25">
      <c r="A25" s="8" t="s">
        <v>9</v>
      </c>
      <c r="B25" s="6" t="s">
        <v>7</v>
      </c>
      <c r="C25" s="15">
        <f>10578.53*0.4</f>
        <v>4231.4120000000003</v>
      </c>
      <c r="D25" s="14">
        <f>C25*4.4*1.266</f>
        <v>23570.6574048</v>
      </c>
      <c r="E25" s="54">
        <f>E14</f>
        <v>1.054</v>
      </c>
      <c r="F25" s="14">
        <f t="shared" si="1"/>
        <v>24843.4729046592</v>
      </c>
      <c r="G25" s="14">
        <f>4.66*1.266</f>
        <v>5.8995600000000001</v>
      </c>
      <c r="H25" s="14">
        <f>C25*G25</f>
        <v>24963.46897872</v>
      </c>
      <c r="I25" s="4" t="s">
        <v>54</v>
      </c>
    </row>
    <row r="26" spans="1:13" ht="24.75" customHeight="1" x14ac:dyDescent="0.25">
      <c r="A26" s="7"/>
      <c r="B26" s="10" t="s">
        <v>13</v>
      </c>
      <c r="C26" s="18">
        <f>C22+C17+C12</f>
        <v>311103.64990158367</v>
      </c>
      <c r="D26" s="18">
        <f>D22+D17+D12</f>
        <v>2166106.4009706997</v>
      </c>
      <c r="E26" s="18"/>
      <c r="F26" s="18">
        <f>F22+F17+F12</f>
        <v>2283076.1466231174</v>
      </c>
      <c r="G26" s="14"/>
      <c r="H26" s="18">
        <f>H22+H17+H12</f>
        <v>2572121.2600508179</v>
      </c>
      <c r="I26" s="7"/>
    </row>
    <row r="27" spans="1:13" ht="9.75" customHeight="1" x14ac:dyDescent="0.25">
      <c r="A27" s="60"/>
      <c r="B27" s="61"/>
      <c r="C27" s="66"/>
      <c r="D27" s="66"/>
      <c r="E27" s="66"/>
      <c r="F27" s="66"/>
      <c r="G27" s="67"/>
      <c r="H27" s="66"/>
      <c r="I27" s="68"/>
    </row>
    <row r="28" spans="1:13" ht="18" customHeight="1" x14ac:dyDescent="0.25">
      <c r="A28" s="60"/>
      <c r="B28" s="69" t="s">
        <v>77</v>
      </c>
      <c r="C28" s="62"/>
      <c r="D28" s="62"/>
      <c r="E28" s="62"/>
      <c r="F28" s="62"/>
      <c r="G28" s="63"/>
      <c r="H28" s="62"/>
      <c r="I28" s="60"/>
    </row>
    <row r="29" spans="1:13" ht="24.75" customHeight="1" x14ac:dyDescent="0.25">
      <c r="A29" s="60"/>
      <c r="B29" s="85" t="s">
        <v>126</v>
      </c>
      <c r="C29" s="62"/>
      <c r="D29" s="62"/>
      <c r="E29" s="62"/>
      <c r="F29" s="62"/>
      <c r="G29" s="63"/>
      <c r="H29" s="62"/>
      <c r="I29" s="60"/>
    </row>
    <row r="30" spans="1:13" ht="32.25" customHeight="1" x14ac:dyDescent="0.25">
      <c r="A30" s="64">
        <v>1</v>
      </c>
      <c r="B30" s="70" t="s">
        <v>66</v>
      </c>
      <c r="C30" s="71"/>
      <c r="D30" s="71"/>
      <c r="E30" s="71"/>
      <c r="F30" s="71"/>
      <c r="G30" s="71"/>
      <c r="H30" s="71"/>
      <c r="I30" s="71"/>
    </row>
    <row r="31" spans="1:13" ht="45" customHeight="1" x14ac:dyDescent="0.25">
      <c r="A31" s="64">
        <v>2</v>
      </c>
      <c r="B31" s="70" t="s">
        <v>64</v>
      </c>
      <c r="C31" s="71"/>
      <c r="D31" s="71"/>
      <c r="E31" s="71"/>
      <c r="F31" s="71"/>
      <c r="G31" s="71"/>
      <c r="H31" s="71"/>
      <c r="I31" s="71"/>
    </row>
    <row r="32" spans="1:13" ht="47.25" customHeight="1" x14ac:dyDescent="0.25">
      <c r="A32" s="64">
        <v>3</v>
      </c>
      <c r="B32" s="70" t="s">
        <v>100</v>
      </c>
      <c r="C32" s="71"/>
      <c r="D32" s="71"/>
      <c r="E32" s="71"/>
      <c r="F32" s="71"/>
      <c r="G32" s="71"/>
      <c r="H32" s="71"/>
      <c r="I32" s="71"/>
    </row>
    <row r="33" spans="1:9" ht="19.5" customHeight="1" x14ac:dyDescent="0.25">
      <c r="A33" s="64">
        <v>4</v>
      </c>
      <c r="B33" s="70" t="s">
        <v>67</v>
      </c>
      <c r="C33" s="71"/>
      <c r="D33" s="71"/>
      <c r="E33" s="71"/>
      <c r="F33" s="71"/>
      <c r="G33" s="71"/>
      <c r="H33" s="71"/>
      <c r="I33" s="71"/>
    </row>
    <row r="34" spans="1:9" ht="29.25" customHeight="1" x14ac:dyDescent="0.25">
      <c r="A34" s="64">
        <v>5</v>
      </c>
      <c r="B34" s="70" t="s">
        <v>68</v>
      </c>
      <c r="C34" s="71"/>
      <c r="D34" s="71"/>
      <c r="E34" s="71"/>
      <c r="F34" s="71"/>
      <c r="G34" s="71"/>
      <c r="H34" s="71"/>
      <c r="I34" s="71"/>
    </row>
    <row r="35" spans="1:9" ht="5.25" customHeight="1" x14ac:dyDescent="0.25"/>
    <row r="36" spans="1:9" ht="18.75" x14ac:dyDescent="0.25">
      <c r="B36" s="53" t="s">
        <v>45</v>
      </c>
    </row>
    <row r="37" spans="1:9" ht="7.5" customHeight="1" x14ac:dyDescent="0.25"/>
    <row r="38" spans="1:9" ht="18.75" x14ac:dyDescent="0.3">
      <c r="B38" s="53" t="s">
        <v>46</v>
      </c>
      <c r="D38" s="51" t="s">
        <v>47</v>
      </c>
      <c r="E38" s="52">
        <f>H26/F26</f>
        <v>1.126603360932672</v>
      </c>
    </row>
  </sheetData>
  <mergeCells count="18">
    <mergeCell ref="A6:E6"/>
    <mergeCell ref="B30:I30"/>
    <mergeCell ref="B31:I31"/>
    <mergeCell ref="B33:I33"/>
    <mergeCell ref="B34:I34"/>
    <mergeCell ref="B32:I32"/>
    <mergeCell ref="C3:G3"/>
    <mergeCell ref="A5:E5"/>
    <mergeCell ref="A1:I1"/>
    <mergeCell ref="A8:A10"/>
    <mergeCell ref="B8:B10"/>
    <mergeCell ref="C8:D8"/>
    <mergeCell ref="E8:E9"/>
    <mergeCell ref="F8:F9"/>
    <mergeCell ref="G8:G10"/>
    <mergeCell ref="H8:H9"/>
    <mergeCell ref="I8:I10"/>
    <mergeCell ref="C9:C10"/>
  </mergeCells>
  <printOptions horizontalCentered="1"/>
  <pageMargins left="0.31496062992125984" right="0.31496062992125984" top="0.35433070866141736" bottom="0.35433070866141736"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Normal="85" zoomScaleSheetLayoutView="100" workbookViewId="0">
      <selection activeCell="D12" sqref="D12"/>
    </sheetView>
  </sheetViews>
  <sheetFormatPr defaultRowHeight="15" x14ac:dyDescent="0.25"/>
  <cols>
    <col min="1" max="1" width="7.28515625" style="1" customWidth="1"/>
    <col min="2" max="2" width="34.7109375" style="2" customWidth="1"/>
    <col min="3" max="3" width="13.28515625" style="1" customWidth="1"/>
    <col min="4" max="5" width="16.140625" style="1" customWidth="1"/>
    <col min="6" max="6" width="20.140625" style="1" customWidth="1"/>
    <col min="7" max="7" width="16" style="1" customWidth="1"/>
    <col min="8" max="8" width="18.7109375" style="1" customWidth="1"/>
    <col min="9" max="9" width="18" style="1" customWidth="1"/>
    <col min="10" max="10" width="21.28515625" style="1" customWidth="1"/>
    <col min="11" max="11" width="27.5703125" style="1" customWidth="1"/>
    <col min="12" max="16384" width="9.140625" style="1"/>
  </cols>
  <sheetData>
    <row r="1" spans="1:11" ht="36" customHeight="1" x14ac:dyDescent="0.25">
      <c r="A1" s="30" t="s">
        <v>69</v>
      </c>
      <c r="B1" s="30"/>
      <c r="C1" s="30"/>
      <c r="D1" s="30"/>
      <c r="E1" s="30"/>
      <c r="F1" s="30"/>
      <c r="G1" s="30"/>
      <c r="H1" s="30"/>
      <c r="I1" s="30"/>
      <c r="J1" s="30"/>
      <c r="K1" s="30"/>
    </row>
    <row r="2" spans="1:11" ht="18" customHeight="1" x14ac:dyDescent="0.25">
      <c r="A2" s="72"/>
      <c r="B2" s="72"/>
      <c r="C2" s="79"/>
      <c r="D2" s="79"/>
      <c r="E2" s="79"/>
      <c r="F2" s="79"/>
      <c r="G2" s="79"/>
      <c r="H2" s="79"/>
      <c r="I2" s="72"/>
    </row>
    <row r="3" spans="1:11" ht="18.75" customHeight="1" x14ac:dyDescent="0.25">
      <c r="A3" s="72"/>
      <c r="B3" s="72"/>
      <c r="C3" s="81" t="s">
        <v>123</v>
      </c>
      <c r="D3" s="81"/>
      <c r="E3" s="81"/>
      <c r="F3" s="81"/>
      <c r="G3" s="81"/>
      <c r="H3" s="81"/>
      <c r="I3" s="72"/>
    </row>
    <row r="4" spans="1:11" ht="9" customHeight="1" x14ac:dyDescent="0.25">
      <c r="A4" s="72"/>
      <c r="B4" s="72"/>
      <c r="C4" s="82"/>
      <c r="D4" s="83"/>
      <c r="E4" s="83"/>
      <c r="F4" s="83"/>
      <c r="G4" s="83"/>
      <c r="H4" s="72"/>
      <c r="I4" s="72"/>
    </row>
    <row r="5" spans="1:11" ht="18" customHeight="1" x14ac:dyDescent="0.25">
      <c r="A5" s="84" t="s">
        <v>124</v>
      </c>
      <c r="B5" s="84"/>
      <c r="C5" s="84"/>
      <c r="D5" s="84"/>
      <c r="E5" s="84"/>
      <c r="F5" s="82" t="s">
        <v>128</v>
      </c>
      <c r="G5" s="83"/>
      <c r="H5" s="72"/>
      <c r="I5" s="72"/>
    </row>
    <row r="6" spans="1:11" ht="18" customHeight="1" x14ac:dyDescent="0.25">
      <c r="A6" s="84" t="s">
        <v>125</v>
      </c>
      <c r="B6" s="84"/>
      <c r="C6" s="84"/>
      <c r="D6" s="84"/>
      <c r="E6" s="84"/>
      <c r="F6" s="82" t="s">
        <v>129</v>
      </c>
      <c r="G6" s="83"/>
      <c r="H6" s="72"/>
      <c r="I6" s="72"/>
    </row>
    <row r="7" spans="1:11" ht="8.25" customHeight="1" x14ac:dyDescent="0.25"/>
    <row r="8" spans="1:11" s="3" customFormat="1" ht="90.75" customHeight="1" x14ac:dyDescent="0.25">
      <c r="A8" s="22" t="s">
        <v>10</v>
      </c>
      <c r="B8" s="22" t="s">
        <v>11</v>
      </c>
      <c r="C8" s="11" t="s">
        <v>12</v>
      </c>
      <c r="D8" s="11"/>
      <c r="E8" s="22" t="s">
        <v>110</v>
      </c>
      <c r="F8" s="11" t="s">
        <v>103</v>
      </c>
      <c r="G8" s="11" t="s">
        <v>107</v>
      </c>
      <c r="H8" s="11" t="s">
        <v>21</v>
      </c>
      <c r="I8" s="22" t="s">
        <v>106</v>
      </c>
      <c r="J8" s="11" t="s">
        <v>22</v>
      </c>
      <c r="K8" s="22" t="s">
        <v>119</v>
      </c>
    </row>
    <row r="9" spans="1:11" s="3" customFormat="1" ht="101.25" customHeight="1" x14ac:dyDescent="0.25">
      <c r="A9" s="23"/>
      <c r="B9" s="23"/>
      <c r="C9" s="26">
        <v>36526</v>
      </c>
      <c r="D9" s="22" t="s">
        <v>102</v>
      </c>
      <c r="E9" s="23"/>
      <c r="F9" s="22"/>
      <c r="G9" s="22"/>
      <c r="H9" s="22"/>
      <c r="I9" s="23"/>
      <c r="J9" s="22"/>
      <c r="K9" s="23"/>
    </row>
    <row r="10" spans="1:11" s="3" customFormat="1" ht="57.75" customHeight="1" x14ac:dyDescent="0.25">
      <c r="A10" s="24"/>
      <c r="B10" s="24"/>
      <c r="C10" s="27"/>
      <c r="D10" s="24"/>
      <c r="E10" s="24"/>
      <c r="F10" s="20" t="s">
        <v>17</v>
      </c>
      <c r="G10" s="20" t="s">
        <v>18</v>
      </c>
      <c r="H10" s="20" t="s">
        <v>19</v>
      </c>
      <c r="I10" s="24"/>
      <c r="J10" s="20" t="s">
        <v>20</v>
      </c>
      <c r="K10" s="24"/>
    </row>
    <row r="11" spans="1:11" s="3" customFormat="1" x14ac:dyDescent="0.25">
      <c r="A11" s="13">
        <v>1</v>
      </c>
      <c r="B11" s="13">
        <v>2</v>
      </c>
      <c r="C11" s="13">
        <v>3</v>
      </c>
      <c r="D11" s="13">
        <v>4</v>
      </c>
      <c r="E11" s="13">
        <v>5</v>
      </c>
      <c r="F11" s="13" t="s">
        <v>104</v>
      </c>
      <c r="G11" s="13">
        <v>7</v>
      </c>
      <c r="H11" s="13" t="s">
        <v>105</v>
      </c>
      <c r="I11" s="13">
        <v>9</v>
      </c>
      <c r="J11" s="13">
        <v>10</v>
      </c>
      <c r="K11" s="13">
        <v>11</v>
      </c>
    </row>
    <row r="12" spans="1:11" s="19" customFormat="1" ht="33" customHeight="1" x14ac:dyDescent="0.2">
      <c r="A12" s="16">
        <v>1</v>
      </c>
      <c r="B12" s="17" t="s">
        <v>0</v>
      </c>
      <c r="C12" s="18">
        <f>C14+C16+C15</f>
        <v>283094.83916154574</v>
      </c>
      <c r="D12" s="18">
        <f>D14+D16+D15</f>
        <v>2103854.9233742701</v>
      </c>
      <c r="E12" s="18"/>
      <c r="F12" s="18">
        <f>F14+F16+F15</f>
        <v>2107180.8127874606</v>
      </c>
      <c r="G12" s="18"/>
      <c r="H12" s="18">
        <f>H14+H16+H15</f>
        <v>2214647.0342396209</v>
      </c>
      <c r="I12" s="18"/>
      <c r="J12" s="18">
        <f>J14+J16+J15</f>
        <v>2502877.5040001227</v>
      </c>
      <c r="K12" s="4" t="s">
        <v>115</v>
      </c>
    </row>
    <row r="13" spans="1:11" ht="19.5" customHeight="1" x14ac:dyDescent="0.25">
      <c r="A13" s="5"/>
      <c r="B13" s="6" t="s">
        <v>5</v>
      </c>
      <c r="C13" s="14"/>
      <c r="D13" s="14"/>
      <c r="E13" s="14"/>
      <c r="F13" s="14"/>
      <c r="G13" s="14"/>
      <c r="H13" s="14"/>
      <c r="I13" s="14"/>
      <c r="J13" s="14"/>
      <c r="K13" s="7"/>
    </row>
    <row r="14" spans="1:11" ht="60" x14ac:dyDescent="0.25">
      <c r="A14" s="8" t="s">
        <v>92</v>
      </c>
      <c r="B14" s="9" t="s">
        <v>15</v>
      </c>
      <c r="C14" s="14">
        <v>281435.61114826053</v>
      </c>
      <c r="D14" s="14">
        <f>C14*7.43</f>
        <v>2091066.5908315757</v>
      </c>
      <c r="E14" s="14">
        <v>7.44</v>
      </c>
      <c r="F14" s="14">
        <f>C14*E14</f>
        <v>2093880.9469430584</v>
      </c>
      <c r="G14" s="54">
        <v>1.0509999999999999</v>
      </c>
      <c r="H14" s="14">
        <f>F14*G14</f>
        <v>2200668.8752371543</v>
      </c>
      <c r="I14" s="14">
        <v>8.67</v>
      </c>
      <c r="J14" s="14">
        <f>C14*I14</f>
        <v>2440046.7486554189</v>
      </c>
      <c r="K14" s="4" t="s">
        <v>109</v>
      </c>
    </row>
    <row r="15" spans="1:11" ht="75" x14ac:dyDescent="0.25">
      <c r="A15" s="8" t="s">
        <v>93</v>
      </c>
      <c r="B15" s="9" t="s">
        <v>48</v>
      </c>
      <c r="C15" s="14">
        <v>125</v>
      </c>
      <c r="D15" s="14">
        <f>C15*7.43</f>
        <v>928.75</v>
      </c>
      <c r="E15" s="54">
        <v>1.04</v>
      </c>
      <c r="F15" s="14">
        <f>D15*E15</f>
        <v>965.9</v>
      </c>
      <c r="G15" s="54">
        <f>G14</f>
        <v>1.0509999999999999</v>
      </c>
      <c r="H15" s="14">
        <f>F15*G15</f>
        <v>1015.1608999999999</v>
      </c>
      <c r="I15" s="54">
        <v>1.121</v>
      </c>
      <c r="J15" s="14">
        <f>D15*I15</f>
        <v>1041.1287500000001</v>
      </c>
      <c r="K15" s="4" t="s">
        <v>117</v>
      </c>
    </row>
    <row r="16" spans="1:11" ht="76.5" customHeight="1" x14ac:dyDescent="0.25">
      <c r="A16" s="8" t="s">
        <v>94</v>
      </c>
      <c r="B16" s="9" t="s">
        <v>49</v>
      </c>
      <c r="C16" s="14">
        <f>D16/7.73</f>
        <v>1534.228013285187</v>
      </c>
      <c r="D16" s="14">
        <f>Прайсы!G16</f>
        <v>11859.582542694496</v>
      </c>
      <c r="E16" s="54">
        <f>E15</f>
        <v>1.04</v>
      </c>
      <c r="F16" s="14">
        <f>D16*E16</f>
        <v>12333.965844402275</v>
      </c>
      <c r="G16" s="54">
        <f>G14</f>
        <v>1.0509999999999999</v>
      </c>
      <c r="H16" s="14">
        <f>F16*G16</f>
        <v>12962.99810246679</v>
      </c>
      <c r="I16" s="14"/>
      <c r="J16" s="14">
        <f>Прайсы!K16</f>
        <v>61789.626594703594</v>
      </c>
      <c r="K16" s="4" t="s">
        <v>55</v>
      </c>
    </row>
    <row r="17" spans="1:15" s="19" customFormat="1" ht="30.75" customHeight="1" x14ac:dyDescent="0.2">
      <c r="A17" s="16">
        <v>2</v>
      </c>
      <c r="B17" s="17" t="s">
        <v>2</v>
      </c>
      <c r="C17" s="18">
        <f>C19+C21+C20</f>
        <v>17430.280740037946</v>
      </c>
      <c r="D17" s="18">
        <f>D19+D21+D20</f>
        <v>6051.555977229601</v>
      </c>
      <c r="E17" s="18"/>
      <c r="F17" s="18">
        <f>F19+F21+F20</f>
        <v>6293.6182163187859</v>
      </c>
      <c r="G17" s="18"/>
      <c r="H17" s="18">
        <f>H19+H21+H20</f>
        <v>6614.592745351043</v>
      </c>
      <c r="I17" s="18"/>
      <c r="J17" s="18">
        <f>J19+J21+J20</f>
        <v>9777.2525941755994</v>
      </c>
      <c r="K17" s="4" t="s">
        <v>116</v>
      </c>
    </row>
    <row r="18" spans="1:15" ht="19.5" customHeight="1" x14ac:dyDescent="0.25">
      <c r="A18" s="5"/>
      <c r="B18" s="6" t="s">
        <v>5</v>
      </c>
      <c r="C18" s="14"/>
      <c r="D18" s="14"/>
      <c r="E18" s="14"/>
      <c r="F18" s="14"/>
      <c r="G18" s="14"/>
      <c r="H18" s="14"/>
      <c r="I18" s="14"/>
      <c r="J18" s="14"/>
      <c r="K18" s="7"/>
      <c r="N18" s="50"/>
      <c r="O18" s="50"/>
    </row>
    <row r="19" spans="1:15" ht="60" x14ac:dyDescent="0.25">
      <c r="A19" s="8" t="s">
        <v>3</v>
      </c>
      <c r="B19" s="9" t="s">
        <v>16</v>
      </c>
      <c r="C19" s="14">
        <v>0</v>
      </c>
      <c r="D19" s="14">
        <f>C19*4.39</f>
        <v>0</v>
      </c>
      <c r="E19" s="14">
        <v>4.4000000000000004</v>
      </c>
      <c r="F19" s="14">
        <f>E19*C19</f>
        <v>0</v>
      </c>
      <c r="G19" s="54">
        <f>G14</f>
        <v>1.0509999999999999</v>
      </c>
      <c r="H19" s="14">
        <f>F19*G19</f>
        <v>0</v>
      </c>
      <c r="I19" s="14">
        <v>4.8899999999999997</v>
      </c>
      <c r="J19" s="14">
        <f>C19*I19</f>
        <v>0</v>
      </c>
      <c r="K19" s="4" t="s">
        <v>109</v>
      </c>
      <c r="O19" s="50"/>
    </row>
    <row r="20" spans="1:15" ht="75" x14ac:dyDescent="0.25">
      <c r="A20" s="8" t="s">
        <v>95</v>
      </c>
      <c r="B20" s="9" t="s">
        <v>50</v>
      </c>
      <c r="C20" s="14">
        <v>500</v>
      </c>
      <c r="D20" s="14">
        <f>C20*4.39</f>
        <v>2195</v>
      </c>
      <c r="E20" s="54">
        <f>E15</f>
        <v>1.04</v>
      </c>
      <c r="F20" s="14">
        <f>E20*D20</f>
        <v>2282.8000000000002</v>
      </c>
      <c r="G20" s="54">
        <f>G15</f>
        <v>1.0509999999999999</v>
      </c>
      <c r="H20" s="14">
        <f>F20*G20</f>
        <v>2399.2228</v>
      </c>
      <c r="I20" s="54">
        <f>I15</f>
        <v>1.121</v>
      </c>
      <c r="J20" s="14">
        <f>D20*I20</f>
        <v>2460.5949999999998</v>
      </c>
      <c r="K20" s="4" t="s">
        <v>117</v>
      </c>
    </row>
    <row r="21" spans="1:15" ht="78.75" customHeight="1" x14ac:dyDescent="0.25">
      <c r="A21" s="8" t="s">
        <v>96</v>
      </c>
      <c r="B21" s="9" t="s">
        <v>51</v>
      </c>
      <c r="C21" s="14">
        <f>D21*4.39</f>
        <v>16930.280740037946</v>
      </c>
      <c r="D21" s="14">
        <f>Прайсы!G20</f>
        <v>3856.555977229601</v>
      </c>
      <c r="E21" s="54">
        <f>E15</f>
        <v>1.04</v>
      </c>
      <c r="F21" s="14">
        <f>E21*D21</f>
        <v>4010.8182163187853</v>
      </c>
      <c r="G21" s="54">
        <f>G14</f>
        <v>1.0509999999999999</v>
      </c>
      <c r="H21" s="14">
        <f>F21*G21</f>
        <v>4215.3699453510435</v>
      </c>
      <c r="I21" s="14"/>
      <c r="J21" s="14">
        <f>Прайсы!K20</f>
        <v>7316.6575941755991</v>
      </c>
      <c r="K21" s="4" t="s">
        <v>55</v>
      </c>
    </row>
    <row r="22" spans="1:15" s="19" customFormat="1" ht="34.5" customHeight="1" x14ac:dyDescent="0.2">
      <c r="A22" s="16" t="s">
        <v>97</v>
      </c>
      <c r="B22" s="17" t="s">
        <v>4</v>
      </c>
      <c r="C22" s="18">
        <f>C24+C25</f>
        <v>10578.53</v>
      </c>
      <c r="D22" s="18">
        <f>D24+D25</f>
        <v>56199.921619200002</v>
      </c>
      <c r="E22" s="18"/>
      <c r="F22" s="18">
        <f>F24+F25</f>
        <v>56383.564900000005</v>
      </c>
      <c r="G22" s="55"/>
      <c r="H22" s="18">
        <f>H24+H25</f>
        <v>59259.126709900003</v>
      </c>
      <c r="I22" s="18"/>
      <c r="J22" s="18">
        <f>J24+J25</f>
        <v>59632.06220652</v>
      </c>
      <c r="K22" s="4" t="s">
        <v>118</v>
      </c>
    </row>
    <row r="23" spans="1:15" ht="19.5" customHeight="1" x14ac:dyDescent="0.25">
      <c r="A23" s="8"/>
      <c r="B23" s="6" t="s">
        <v>5</v>
      </c>
      <c r="C23" s="14"/>
      <c r="D23" s="14"/>
      <c r="E23" s="14"/>
      <c r="F23" s="14"/>
      <c r="G23" s="54"/>
      <c r="H23" s="14"/>
      <c r="I23" s="14"/>
      <c r="J23" s="14"/>
      <c r="K23" s="7"/>
    </row>
    <row r="24" spans="1:15" ht="28.5" customHeight="1" x14ac:dyDescent="0.25">
      <c r="A24" s="8" t="s">
        <v>8</v>
      </c>
      <c r="B24" s="6" t="s">
        <v>6</v>
      </c>
      <c r="C24" s="15">
        <f>10578.53*0.6</f>
        <v>6347.1180000000004</v>
      </c>
      <c r="D24" s="14">
        <f>C24*4.32*1.19</f>
        <v>32629.264214400002</v>
      </c>
      <c r="E24" s="14">
        <v>5.15</v>
      </c>
      <c r="F24" s="14">
        <f>C24*E24</f>
        <v>32687.657700000003</v>
      </c>
      <c r="G24" s="54">
        <f>G14</f>
        <v>1.0509999999999999</v>
      </c>
      <c r="H24" s="14">
        <f>F24*G24</f>
        <v>34354.728242700003</v>
      </c>
      <c r="I24" s="14">
        <f>4.59*1.19</f>
        <v>5.4620999999999995</v>
      </c>
      <c r="J24" s="14">
        <f>C24*I24</f>
        <v>34668.593227799996</v>
      </c>
      <c r="K24" s="4" t="s">
        <v>109</v>
      </c>
    </row>
    <row r="25" spans="1:15" ht="30.75" customHeight="1" x14ac:dyDescent="0.25">
      <c r="A25" s="8" t="s">
        <v>9</v>
      </c>
      <c r="B25" s="6" t="s">
        <v>7</v>
      </c>
      <c r="C25" s="15">
        <f>10578.53*0.4</f>
        <v>4231.4120000000003</v>
      </c>
      <c r="D25" s="14">
        <f>C25*4.4*1.266</f>
        <v>23570.6574048</v>
      </c>
      <c r="E25" s="14">
        <v>5.6</v>
      </c>
      <c r="F25" s="14">
        <f>C25*E25</f>
        <v>23695.907200000001</v>
      </c>
      <c r="G25" s="54">
        <f>G14</f>
        <v>1.0509999999999999</v>
      </c>
      <c r="H25" s="14">
        <f>F25*G25</f>
        <v>24904.398467200001</v>
      </c>
      <c r="I25" s="14">
        <f>4.66*1.266</f>
        <v>5.8995600000000001</v>
      </c>
      <c r="J25" s="14">
        <f>C25*I25</f>
        <v>24963.46897872</v>
      </c>
      <c r="K25" s="4" t="s">
        <v>109</v>
      </c>
    </row>
    <row r="26" spans="1:15" ht="24.75" customHeight="1" x14ac:dyDescent="0.25">
      <c r="A26" s="7"/>
      <c r="B26" s="10" t="s">
        <v>13</v>
      </c>
      <c r="C26" s="18">
        <f>C22+C17+C12</f>
        <v>311103.64990158367</v>
      </c>
      <c r="D26" s="18">
        <f>D22+D17+D12</f>
        <v>2166106.4009706997</v>
      </c>
      <c r="E26" s="18"/>
      <c r="F26" s="18">
        <f>F22+F17+F12</f>
        <v>2169857.9959037793</v>
      </c>
      <c r="G26" s="18"/>
      <c r="H26" s="18">
        <f>H22+H17+H12</f>
        <v>2280520.7536948719</v>
      </c>
      <c r="I26" s="14"/>
      <c r="J26" s="18">
        <f>J22+J17+J12</f>
        <v>2572286.8188008182</v>
      </c>
      <c r="K26" s="7"/>
    </row>
    <row r="27" spans="1:15" ht="9" customHeight="1" x14ac:dyDescent="0.25">
      <c r="A27" s="60"/>
      <c r="B27" s="61"/>
      <c r="C27" s="66"/>
      <c r="D27" s="66"/>
      <c r="E27" s="66"/>
      <c r="F27" s="66"/>
      <c r="G27" s="66"/>
      <c r="H27" s="66"/>
      <c r="I27" s="67"/>
      <c r="J27" s="66"/>
      <c r="K27" s="68"/>
    </row>
    <row r="28" spans="1:15" ht="15.75" customHeight="1" x14ac:dyDescent="0.25">
      <c r="A28" s="60"/>
      <c r="B28" s="69" t="s">
        <v>77</v>
      </c>
      <c r="C28" s="62"/>
      <c r="D28" s="62"/>
      <c r="E28" s="62"/>
      <c r="F28" s="62"/>
      <c r="G28" s="62"/>
      <c r="H28" s="62"/>
      <c r="I28" s="63"/>
      <c r="J28" s="62"/>
      <c r="K28" s="60"/>
    </row>
    <row r="29" spans="1:15" ht="24.75" customHeight="1" x14ac:dyDescent="0.25">
      <c r="A29" s="60"/>
      <c r="B29" s="85" t="s">
        <v>126</v>
      </c>
      <c r="C29" s="62"/>
      <c r="D29" s="62"/>
      <c r="E29" s="62"/>
      <c r="F29" s="62"/>
      <c r="G29" s="62"/>
      <c r="H29" s="62"/>
      <c r="I29" s="63"/>
      <c r="J29" s="62"/>
      <c r="K29" s="60"/>
    </row>
    <row r="30" spans="1:15" ht="35.25" customHeight="1" x14ac:dyDescent="0.25">
      <c r="A30" s="64">
        <v>1</v>
      </c>
      <c r="B30" s="70" t="s">
        <v>112</v>
      </c>
      <c r="C30" s="71"/>
      <c r="D30" s="71"/>
      <c r="E30" s="71"/>
      <c r="F30" s="71"/>
      <c r="G30" s="71"/>
      <c r="H30" s="71"/>
      <c r="I30" s="71"/>
      <c r="J30" s="71"/>
      <c r="K30" s="71"/>
    </row>
    <row r="31" spans="1:15" ht="45" customHeight="1" x14ac:dyDescent="0.25">
      <c r="A31" s="78" t="s">
        <v>1</v>
      </c>
      <c r="B31" s="70" t="s">
        <v>111</v>
      </c>
      <c r="C31" s="71"/>
      <c r="D31" s="71"/>
      <c r="E31" s="71"/>
      <c r="F31" s="71"/>
      <c r="G31" s="71"/>
      <c r="H31" s="71"/>
      <c r="I31" s="71"/>
      <c r="J31" s="71"/>
      <c r="K31" s="71"/>
    </row>
    <row r="32" spans="1:15" ht="33.75" customHeight="1" x14ac:dyDescent="0.25">
      <c r="A32" s="64">
        <v>2</v>
      </c>
      <c r="B32" s="70" t="s">
        <v>113</v>
      </c>
      <c r="C32" s="71"/>
      <c r="D32" s="71"/>
      <c r="E32" s="71"/>
      <c r="F32" s="71"/>
      <c r="G32" s="71"/>
      <c r="H32" s="71"/>
      <c r="I32" s="71"/>
      <c r="J32" s="71"/>
      <c r="K32" s="71"/>
    </row>
    <row r="33" spans="1:11" ht="46.5" customHeight="1" x14ac:dyDescent="0.25">
      <c r="A33" s="64">
        <v>3</v>
      </c>
      <c r="B33" s="70" t="s">
        <v>100</v>
      </c>
      <c r="C33" s="71"/>
      <c r="D33" s="71"/>
      <c r="E33" s="71"/>
      <c r="F33" s="71"/>
      <c r="G33" s="71"/>
      <c r="H33" s="71"/>
      <c r="I33" s="71"/>
      <c r="J33" s="71"/>
      <c r="K33" s="71"/>
    </row>
    <row r="34" spans="1:11" ht="18.75" customHeight="1" x14ac:dyDescent="0.25">
      <c r="A34" s="64">
        <v>4</v>
      </c>
      <c r="B34" s="70" t="s">
        <v>114</v>
      </c>
      <c r="C34" s="71"/>
      <c r="D34" s="71"/>
      <c r="E34" s="71"/>
      <c r="F34" s="71"/>
      <c r="G34" s="71"/>
      <c r="H34" s="71"/>
      <c r="I34" s="71"/>
      <c r="J34" s="71"/>
      <c r="K34" s="71"/>
    </row>
    <row r="35" spans="1:11" ht="33.75" customHeight="1" x14ac:dyDescent="0.25">
      <c r="A35" s="64">
        <v>5</v>
      </c>
      <c r="B35" s="70" t="s">
        <v>68</v>
      </c>
      <c r="C35" s="71"/>
      <c r="D35" s="71"/>
      <c r="E35" s="71"/>
      <c r="F35" s="71"/>
      <c r="G35" s="71"/>
      <c r="H35" s="71"/>
      <c r="I35" s="71"/>
      <c r="J35" s="71"/>
      <c r="K35" s="71"/>
    </row>
    <row r="36" spans="1:11" ht="5.25" hidden="1" customHeight="1" x14ac:dyDescent="0.25"/>
    <row r="37" spans="1:11" ht="18.75" x14ac:dyDescent="0.25">
      <c r="B37" s="53" t="s">
        <v>45</v>
      </c>
    </row>
    <row r="38" spans="1:11" ht="4.5" customHeight="1" x14ac:dyDescent="0.25"/>
    <row r="39" spans="1:11" ht="18.75" x14ac:dyDescent="0.3">
      <c r="B39" s="53" t="s">
        <v>46</v>
      </c>
      <c r="D39" s="51" t="s">
        <v>47</v>
      </c>
      <c r="E39" s="51"/>
      <c r="G39" s="52">
        <f>J26/H26</f>
        <v>1.1279383512003698</v>
      </c>
    </row>
  </sheetData>
  <mergeCells count="22">
    <mergeCell ref="A5:E5"/>
    <mergeCell ref="A6:E6"/>
    <mergeCell ref="C3:H3"/>
    <mergeCell ref="B30:K30"/>
    <mergeCell ref="B32:K32"/>
    <mergeCell ref="B33:K33"/>
    <mergeCell ref="B34:K34"/>
    <mergeCell ref="B35:K35"/>
    <mergeCell ref="E8:E10"/>
    <mergeCell ref="F8:F9"/>
    <mergeCell ref="D9:D10"/>
    <mergeCell ref="B31:K31"/>
    <mergeCell ref="A1:K1"/>
    <mergeCell ref="A8:A10"/>
    <mergeCell ref="B8:B10"/>
    <mergeCell ref="C8:D8"/>
    <mergeCell ref="G8:G9"/>
    <mergeCell ref="H8:H9"/>
    <mergeCell ref="I8:I10"/>
    <mergeCell ref="J8:J9"/>
    <mergeCell ref="K8:K10"/>
    <mergeCell ref="C9:C10"/>
  </mergeCells>
  <printOptions horizontalCentered="1"/>
  <pageMargins left="0.31496062992125984" right="0.31496062992125984" top="0.31496062992125984" bottom="0.23622047244094491" header="0.31496062992125984" footer="0.31496062992125984"/>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1"/>
  <sheetViews>
    <sheetView view="pageBreakPreview" zoomScaleNormal="85" zoomScaleSheetLayoutView="100" workbookViewId="0">
      <selection activeCell="G5" sqref="G5"/>
    </sheetView>
  </sheetViews>
  <sheetFormatPr defaultRowHeight="15" x14ac:dyDescent="0.25"/>
  <cols>
    <col min="1" max="1" width="7.28515625" style="1" customWidth="1"/>
    <col min="2" max="2" width="34.7109375" style="2" customWidth="1"/>
    <col min="3" max="6" width="13.28515625" style="1" customWidth="1"/>
    <col min="7" max="7" width="16.140625" style="1" customWidth="1"/>
    <col min="8" max="8" width="15.5703125" style="1" customWidth="1"/>
    <col min="9" max="9" width="18.7109375" style="1" customWidth="1"/>
    <col min="10" max="14" width="9.7109375" style="1" customWidth="1"/>
    <col min="15" max="15" width="13" style="1" customWidth="1"/>
    <col min="16" max="16" width="29.7109375" style="1" customWidth="1"/>
    <col min="17" max="17" width="27.5703125" style="1" customWidth="1"/>
    <col min="18" max="16384" width="9.140625" style="1"/>
  </cols>
  <sheetData>
    <row r="1" spans="1:17" ht="58.5" customHeight="1" x14ac:dyDescent="0.25">
      <c r="A1" s="30" t="s">
        <v>69</v>
      </c>
      <c r="B1" s="30"/>
      <c r="C1" s="30"/>
      <c r="D1" s="30"/>
      <c r="E1" s="30"/>
      <c r="F1" s="30"/>
      <c r="G1" s="30"/>
      <c r="H1" s="30"/>
      <c r="I1" s="30"/>
      <c r="J1" s="30"/>
      <c r="K1" s="30"/>
      <c r="L1" s="30"/>
      <c r="M1" s="30"/>
      <c r="N1" s="30"/>
      <c r="O1" s="30"/>
      <c r="P1" s="30"/>
      <c r="Q1" s="30"/>
    </row>
    <row r="2" spans="1:17" ht="30" customHeight="1" x14ac:dyDescent="0.25">
      <c r="A2" s="72"/>
      <c r="B2" s="72"/>
      <c r="C2" s="83"/>
      <c r="D2" s="83"/>
      <c r="E2" s="87"/>
      <c r="F2" s="87"/>
      <c r="G2" s="87"/>
      <c r="H2" s="87"/>
      <c r="I2" s="87"/>
      <c r="J2" s="87"/>
      <c r="K2" s="87"/>
      <c r="L2" s="87"/>
      <c r="M2" s="87"/>
    </row>
    <row r="3" spans="1:17" ht="18.75" customHeight="1" x14ac:dyDescent="0.25">
      <c r="A3" s="72"/>
      <c r="B3" s="72"/>
      <c r="D3" s="86"/>
      <c r="E3" s="88" t="s">
        <v>123</v>
      </c>
      <c r="F3" s="88"/>
      <c r="G3" s="88"/>
      <c r="H3" s="88"/>
      <c r="I3" s="88"/>
      <c r="J3" s="88"/>
      <c r="K3" s="88"/>
      <c r="L3" s="88"/>
      <c r="M3" s="88"/>
    </row>
    <row r="4" spans="1:17" ht="18" customHeight="1" x14ac:dyDescent="0.25">
      <c r="A4" s="72"/>
      <c r="B4" s="72"/>
      <c r="C4" s="82"/>
      <c r="D4" s="83"/>
      <c r="E4" s="83"/>
      <c r="F4" s="83"/>
      <c r="G4" s="83"/>
      <c r="H4" s="72"/>
      <c r="I4" s="72"/>
    </row>
    <row r="5" spans="1:17" ht="31.5" customHeight="1" x14ac:dyDescent="0.25">
      <c r="A5" s="84" t="s">
        <v>124</v>
      </c>
      <c r="B5" s="84"/>
      <c r="C5" s="84"/>
      <c r="D5" s="84"/>
      <c r="E5" s="84"/>
      <c r="F5" s="84"/>
      <c r="G5" s="82" t="s">
        <v>128</v>
      </c>
      <c r="H5" s="72"/>
      <c r="I5" s="72"/>
    </row>
    <row r="6" spans="1:17" ht="30" customHeight="1" x14ac:dyDescent="0.25">
      <c r="A6" s="84" t="s">
        <v>125</v>
      </c>
      <c r="B6" s="84"/>
      <c r="C6" s="84"/>
      <c r="D6" s="84"/>
      <c r="E6" s="84"/>
      <c r="F6" s="84"/>
      <c r="G6" s="82" t="s">
        <v>129</v>
      </c>
      <c r="H6" s="72"/>
      <c r="I6" s="72"/>
    </row>
    <row r="7" spans="1:17" ht="30" customHeight="1" x14ac:dyDescent="0.25"/>
    <row r="8" spans="1:17" s="3" customFormat="1" ht="51.75" customHeight="1" x14ac:dyDescent="0.25">
      <c r="A8" s="11" t="s">
        <v>10</v>
      </c>
      <c r="B8" s="11" t="s">
        <v>11</v>
      </c>
      <c r="C8" s="11" t="s">
        <v>12</v>
      </c>
      <c r="D8" s="11"/>
      <c r="E8" s="11"/>
      <c r="F8" s="11"/>
      <c r="G8" s="11"/>
      <c r="H8" s="11" t="s">
        <v>108</v>
      </c>
      <c r="I8" s="11" t="s">
        <v>21</v>
      </c>
      <c r="J8" s="11" t="s">
        <v>101</v>
      </c>
      <c r="K8" s="11"/>
      <c r="L8" s="11"/>
      <c r="M8" s="11"/>
      <c r="N8" s="11"/>
      <c r="O8" s="11" t="s">
        <v>98</v>
      </c>
      <c r="P8" s="11" t="s">
        <v>22</v>
      </c>
      <c r="Q8" s="11" t="s">
        <v>87</v>
      </c>
    </row>
    <row r="9" spans="1:17" s="3" customFormat="1" ht="79.5" customHeight="1" x14ac:dyDescent="0.25">
      <c r="A9" s="11"/>
      <c r="B9" s="11"/>
      <c r="C9" s="25">
        <v>36526</v>
      </c>
      <c r="D9" s="25"/>
      <c r="E9" s="25"/>
      <c r="F9" s="25"/>
      <c r="G9" s="11" t="s">
        <v>102</v>
      </c>
      <c r="H9" s="11"/>
      <c r="I9" s="11"/>
      <c r="J9" s="11"/>
      <c r="K9" s="11"/>
      <c r="L9" s="11"/>
      <c r="M9" s="11"/>
      <c r="N9" s="11"/>
      <c r="O9" s="11"/>
      <c r="P9" s="11"/>
      <c r="Q9" s="11"/>
    </row>
    <row r="10" spans="1:17" s="3" customFormat="1" ht="21" customHeight="1" x14ac:dyDescent="0.25">
      <c r="A10" s="11"/>
      <c r="B10" s="11"/>
      <c r="C10" s="25" t="s">
        <v>70</v>
      </c>
      <c r="D10" s="25" t="s">
        <v>5</v>
      </c>
      <c r="E10" s="25"/>
      <c r="F10" s="25"/>
      <c r="G10" s="22"/>
      <c r="H10" s="22"/>
      <c r="I10" s="22"/>
      <c r="J10" s="11" t="s">
        <v>72</v>
      </c>
      <c r="K10" s="11" t="s">
        <v>71</v>
      </c>
      <c r="L10" s="11" t="s">
        <v>73</v>
      </c>
      <c r="M10" s="11" t="s">
        <v>79</v>
      </c>
      <c r="N10" s="11" t="s">
        <v>80</v>
      </c>
      <c r="O10" s="11"/>
      <c r="P10" s="22"/>
      <c r="Q10" s="11"/>
    </row>
    <row r="11" spans="1:17" s="3" customFormat="1" ht="23.25" customHeight="1" x14ac:dyDescent="0.25">
      <c r="A11" s="11"/>
      <c r="B11" s="11"/>
      <c r="C11" s="25"/>
      <c r="D11" s="12" t="s">
        <v>72</v>
      </c>
      <c r="E11" s="12" t="s">
        <v>71</v>
      </c>
      <c r="F11" s="12" t="s">
        <v>73</v>
      </c>
      <c r="G11" s="20" t="s">
        <v>17</v>
      </c>
      <c r="H11" s="20" t="s">
        <v>18</v>
      </c>
      <c r="I11" s="20" t="s">
        <v>19</v>
      </c>
      <c r="J11" s="11"/>
      <c r="K11" s="11"/>
      <c r="L11" s="11"/>
      <c r="M11" s="11"/>
      <c r="N11" s="11"/>
      <c r="O11" s="11"/>
      <c r="P11" s="20" t="s">
        <v>20</v>
      </c>
      <c r="Q11" s="11"/>
    </row>
    <row r="12" spans="1:17" s="3" customFormat="1" ht="18" customHeight="1" x14ac:dyDescent="0.25">
      <c r="A12" s="13">
        <v>1</v>
      </c>
      <c r="B12" s="13">
        <v>2</v>
      </c>
      <c r="C12" s="13">
        <v>3</v>
      </c>
      <c r="D12" s="13">
        <v>4</v>
      </c>
      <c r="E12" s="13">
        <v>5</v>
      </c>
      <c r="F12" s="13">
        <v>6</v>
      </c>
      <c r="G12" s="13">
        <v>7</v>
      </c>
      <c r="H12" s="13">
        <v>8</v>
      </c>
      <c r="I12" s="13" t="s">
        <v>78</v>
      </c>
      <c r="J12" s="13">
        <v>10</v>
      </c>
      <c r="K12" s="13">
        <v>11</v>
      </c>
      <c r="L12" s="13">
        <v>12</v>
      </c>
      <c r="M12" s="13">
        <v>13</v>
      </c>
      <c r="N12" s="13">
        <v>14</v>
      </c>
      <c r="O12" s="13">
        <v>15</v>
      </c>
      <c r="P12" s="13">
        <v>16</v>
      </c>
      <c r="Q12" s="13">
        <v>17</v>
      </c>
    </row>
    <row r="13" spans="1:17" s="19" customFormat="1" ht="34.5" customHeight="1" x14ac:dyDescent="0.2">
      <c r="A13" s="16">
        <v>1</v>
      </c>
      <c r="B13" s="17" t="s">
        <v>0</v>
      </c>
      <c r="C13" s="18">
        <f>C15+C17+C16</f>
        <v>283094.83916154579</v>
      </c>
      <c r="D13" s="18"/>
      <c r="E13" s="18"/>
      <c r="F13" s="18"/>
      <c r="G13" s="18">
        <f>G15+G17+G16</f>
        <v>2103854.9233742706</v>
      </c>
      <c r="H13" s="18"/>
      <c r="I13" s="18">
        <f>I15+I17+I16</f>
        <v>2217463.0892364811</v>
      </c>
      <c r="J13" s="18"/>
      <c r="K13" s="18"/>
      <c r="L13" s="18"/>
      <c r="M13" s="18"/>
      <c r="N13" s="18"/>
      <c r="O13" s="18"/>
      <c r="P13" s="18">
        <f>P15+P17+P16</f>
        <v>2505023.4780170792</v>
      </c>
      <c r="Q13" s="4" t="s">
        <v>86</v>
      </c>
    </row>
    <row r="14" spans="1:17" ht="19.5" customHeight="1" x14ac:dyDescent="0.25">
      <c r="A14" s="5"/>
      <c r="B14" s="6" t="s">
        <v>5</v>
      </c>
      <c r="C14" s="14"/>
      <c r="D14" s="14"/>
      <c r="E14" s="14"/>
      <c r="F14" s="14"/>
      <c r="G14" s="14"/>
      <c r="H14" s="14"/>
      <c r="I14" s="14"/>
      <c r="J14" s="14"/>
      <c r="K14" s="14"/>
      <c r="L14" s="14"/>
      <c r="M14" s="14"/>
      <c r="N14" s="14"/>
      <c r="O14" s="14"/>
      <c r="P14" s="14"/>
      <c r="Q14" s="7"/>
    </row>
    <row r="15" spans="1:17" ht="72" customHeight="1" x14ac:dyDescent="0.25">
      <c r="A15" s="8" t="s">
        <v>92</v>
      </c>
      <c r="B15" s="9" t="s">
        <v>15</v>
      </c>
      <c r="C15" s="14">
        <f>D15+E15+F15</f>
        <v>281435.61114826059</v>
      </c>
      <c r="D15" s="14">
        <v>50658.410006686907</v>
      </c>
      <c r="E15" s="14">
        <v>28143.561114826061</v>
      </c>
      <c r="F15" s="14">
        <v>202633.64002674763</v>
      </c>
      <c r="G15" s="14">
        <f>C15*7.43</f>
        <v>2091066.5908315761</v>
      </c>
      <c r="H15" s="54">
        <v>1.054</v>
      </c>
      <c r="I15" s="14">
        <f>G15*H15</f>
        <v>2203984.1867364813</v>
      </c>
      <c r="J15" s="14">
        <v>23.2</v>
      </c>
      <c r="K15" s="14">
        <v>8.01</v>
      </c>
      <c r="L15" s="14">
        <v>5.14</v>
      </c>
      <c r="M15" s="14"/>
      <c r="N15" s="14"/>
      <c r="O15" s="14"/>
      <c r="P15" s="14">
        <f>D15*J15+E15*K15+F15*L15</f>
        <v>2442241.9464223757</v>
      </c>
      <c r="Q15" s="4" t="s">
        <v>122</v>
      </c>
    </row>
    <row r="16" spans="1:17" ht="90" customHeight="1" x14ac:dyDescent="0.25">
      <c r="A16" s="8" t="s">
        <v>93</v>
      </c>
      <c r="B16" s="9" t="s">
        <v>48</v>
      </c>
      <c r="C16" s="14">
        <v>125</v>
      </c>
      <c r="D16" s="14"/>
      <c r="E16" s="14"/>
      <c r="F16" s="14"/>
      <c r="G16" s="14">
        <f>C16*7.43</f>
        <v>928.75</v>
      </c>
      <c r="H16" s="54">
        <f>H15</f>
        <v>1.054</v>
      </c>
      <c r="I16" s="14">
        <f>G16*H16</f>
        <v>978.90250000000003</v>
      </c>
      <c r="J16" s="54"/>
      <c r="K16" s="54"/>
      <c r="L16" s="54"/>
      <c r="M16" s="54"/>
      <c r="N16" s="54"/>
      <c r="O16" s="54">
        <v>1.0680000000000001</v>
      </c>
      <c r="P16" s="14">
        <f>G16*O16</f>
        <v>991.90500000000009</v>
      </c>
      <c r="Q16" s="4" t="s">
        <v>81</v>
      </c>
    </row>
    <row r="17" spans="1:21" ht="90.75" customHeight="1" x14ac:dyDescent="0.25">
      <c r="A17" s="8" t="s">
        <v>94</v>
      </c>
      <c r="B17" s="9" t="s">
        <v>49</v>
      </c>
      <c r="C17" s="14">
        <f>G17/7.73</f>
        <v>1534.228013285187</v>
      </c>
      <c r="D17" s="14"/>
      <c r="E17" s="14"/>
      <c r="F17" s="14"/>
      <c r="G17" s="14">
        <f>Прайсы!G16</f>
        <v>11859.582542694496</v>
      </c>
      <c r="H17" s="54">
        <f>H15</f>
        <v>1.054</v>
      </c>
      <c r="I17" s="14">
        <f>G17*H17</f>
        <v>12499.999999999998</v>
      </c>
      <c r="J17" s="14"/>
      <c r="K17" s="14"/>
      <c r="L17" s="14"/>
      <c r="M17" s="14"/>
      <c r="N17" s="14"/>
      <c r="O17" s="14"/>
      <c r="P17" s="14">
        <f>Прайсы!K16</f>
        <v>61789.626594703594</v>
      </c>
      <c r="Q17" s="4" t="s">
        <v>55</v>
      </c>
    </row>
    <row r="18" spans="1:21" s="19" customFormat="1" ht="33" customHeight="1" x14ac:dyDescent="0.2">
      <c r="A18" s="16">
        <v>2</v>
      </c>
      <c r="B18" s="17" t="s">
        <v>2</v>
      </c>
      <c r="C18" s="18">
        <f>C20+C22+C21</f>
        <v>17430.280740037946</v>
      </c>
      <c r="D18" s="18"/>
      <c r="E18" s="18"/>
      <c r="F18" s="18"/>
      <c r="G18" s="18">
        <f>G20+G22+G21</f>
        <v>6051.555977229601</v>
      </c>
      <c r="H18" s="18"/>
      <c r="I18" s="18">
        <f>I20+I22+I21</f>
        <v>6378.34</v>
      </c>
      <c r="J18" s="18"/>
      <c r="K18" s="18"/>
      <c r="L18" s="18"/>
      <c r="M18" s="18"/>
      <c r="N18" s="18"/>
      <c r="O18" s="18"/>
      <c r="P18" s="18">
        <f>P20+P22+P21</f>
        <v>9660.9175941756002</v>
      </c>
      <c r="Q18" s="4" t="s">
        <v>85</v>
      </c>
    </row>
    <row r="19" spans="1:21" ht="19.5" customHeight="1" x14ac:dyDescent="0.25">
      <c r="A19" s="5"/>
      <c r="B19" s="6" t="s">
        <v>5</v>
      </c>
      <c r="C19" s="14"/>
      <c r="D19" s="14"/>
      <c r="E19" s="14"/>
      <c r="F19" s="14"/>
      <c r="G19" s="14"/>
      <c r="H19" s="14"/>
      <c r="I19" s="14"/>
      <c r="J19" s="14"/>
      <c r="K19" s="14"/>
      <c r="L19" s="14"/>
      <c r="M19" s="14"/>
      <c r="N19" s="14"/>
      <c r="O19" s="14"/>
      <c r="P19" s="14"/>
      <c r="Q19" s="7"/>
      <c r="T19" s="50"/>
      <c r="U19" s="50"/>
    </row>
    <row r="20" spans="1:21" ht="76.5" customHeight="1" x14ac:dyDescent="0.25">
      <c r="A20" s="8" t="s">
        <v>3</v>
      </c>
      <c r="B20" s="9" t="s">
        <v>16</v>
      </c>
      <c r="C20" s="14">
        <v>0</v>
      </c>
      <c r="D20" s="14"/>
      <c r="E20" s="14"/>
      <c r="F20" s="14"/>
      <c r="G20" s="14">
        <f>C20*4.39</f>
        <v>0</v>
      </c>
      <c r="H20" s="54">
        <f>H15</f>
        <v>1.054</v>
      </c>
      <c r="I20" s="14">
        <f t="shared" ref="I20:I21" si="0">G20*H20</f>
        <v>0</v>
      </c>
      <c r="J20" s="7"/>
      <c r="K20" s="14"/>
      <c r="L20" s="14"/>
      <c r="M20" s="14">
        <v>4.8899999999999997</v>
      </c>
      <c r="N20" s="14"/>
      <c r="O20" s="14"/>
      <c r="P20" s="14">
        <f>C20*M20</f>
        <v>0</v>
      </c>
      <c r="Q20" s="4" t="s">
        <v>82</v>
      </c>
      <c r="U20" s="50"/>
    </row>
    <row r="21" spans="1:21" ht="86.25" customHeight="1" x14ac:dyDescent="0.25">
      <c r="A21" s="8" t="s">
        <v>95</v>
      </c>
      <c r="B21" s="9" t="s">
        <v>50</v>
      </c>
      <c r="C21" s="14">
        <v>500</v>
      </c>
      <c r="D21" s="14"/>
      <c r="E21" s="14"/>
      <c r="F21" s="14"/>
      <c r="G21" s="14">
        <f>C21*4.39</f>
        <v>2195</v>
      </c>
      <c r="H21" s="54">
        <f>H16</f>
        <v>1.054</v>
      </c>
      <c r="I21" s="14">
        <f t="shared" si="0"/>
        <v>2313.5300000000002</v>
      </c>
      <c r="J21" s="7"/>
      <c r="K21" s="54"/>
      <c r="L21" s="54"/>
      <c r="M21" s="54"/>
      <c r="N21" s="54"/>
      <c r="O21" s="54">
        <v>1.0680000000000001</v>
      </c>
      <c r="P21" s="14">
        <f>G21*O21</f>
        <v>2344.2600000000002</v>
      </c>
      <c r="Q21" s="4" t="s">
        <v>81</v>
      </c>
    </row>
    <row r="22" spans="1:21" ht="91.5" customHeight="1" x14ac:dyDescent="0.25">
      <c r="A22" s="8" t="s">
        <v>96</v>
      </c>
      <c r="B22" s="9" t="s">
        <v>51</v>
      </c>
      <c r="C22" s="14">
        <f>G22*4.39</f>
        <v>16930.280740037946</v>
      </c>
      <c r="D22" s="14"/>
      <c r="E22" s="14"/>
      <c r="F22" s="14"/>
      <c r="G22" s="14">
        <f>Прайсы!G20</f>
        <v>3856.555977229601</v>
      </c>
      <c r="H22" s="54">
        <f>H15</f>
        <v>1.054</v>
      </c>
      <c r="I22" s="14">
        <f>G22*H22</f>
        <v>4064.8099999999995</v>
      </c>
      <c r="J22" s="14"/>
      <c r="K22" s="14"/>
      <c r="L22" s="14"/>
      <c r="M22" s="14"/>
      <c r="N22" s="14"/>
      <c r="O22" s="14"/>
      <c r="P22" s="14">
        <f>Прайсы!K20</f>
        <v>7316.6575941755991</v>
      </c>
      <c r="Q22" s="4" t="s">
        <v>55</v>
      </c>
    </row>
    <row r="23" spans="1:21" s="19" customFormat="1" ht="39" customHeight="1" x14ac:dyDescent="0.2">
      <c r="A23" s="16" t="s">
        <v>97</v>
      </c>
      <c r="B23" s="17" t="s">
        <v>4</v>
      </c>
      <c r="C23" s="18">
        <f>C25+C26</f>
        <v>10578.53</v>
      </c>
      <c r="D23" s="18"/>
      <c r="E23" s="18"/>
      <c r="F23" s="18"/>
      <c r="G23" s="18">
        <f>G25+G26</f>
        <v>56199.921619200002</v>
      </c>
      <c r="H23" s="55"/>
      <c r="I23" s="18">
        <f>I25+I26</f>
        <v>59234.71738663681</v>
      </c>
      <c r="J23" s="18"/>
      <c r="K23" s="18"/>
      <c r="L23" s="18"/>
      <c r="M23" s="18"/>
      <c r="N23" s="18"/>
      <c r="O23" s="18"/>
      <c r="P23" s="18">
        <f>P25+P26</f>
        <v>59632.06220652</v>
      </c>
      <c r="Q23" s="4" t="s">
        <v>84</v>
      </c>
    </row>
    <row r="24" spans="1:21" ht="19.5" customHeight="1" x14ac:dyDescent="0.25">
      <c r="A24" s="8"/>
      <c r="B24" s="6" t="s">
        <v>5</v>
      </c>
      <c r="C24" s="14"/>
      <c r="D24" s="14"/>
      <c r="E24" s="14"/>
      <c r="F24" s="14"/>
      <c r="G24" s="14"/>
      <c r="H24" s="54"/>
      <c r="I24" s="14"/>
      <c r="J24" s="14"/>
      <c r="K24" s="14"/>
      <c r="L24" s="14"/>
      <c r="M24" s="14"/>
      <c r="N24" s="14"/>
      <c r="O24" s="14"/>
      <c r="P24" s="14"/>
      <c r="Q24" s="7"/>
    </row>
    <row r="25" spans="1:21" ht="32.25" customHeight="1" x14ac:dyDescent="0.25">
      <c r="A25" s="8" t="s">
        <v>8</v>
      </c>
      <c r="B25" s="6" t="s">
        <v>6</v>
      </c>
      <c r="C25" s="15">
        <f>10578.53*0.6</f>
        <v>6347.1180000000004</v>
      </c>
      <c r="D25" s="15"/>
      <c r="E25" s="15"/>
      <c r="F25" s="15"/>
      <c r="G25" s="14">
        <f>C25*4.32*1.19</f>
        <v>32629.264214400002</v>
      </c>
      <c r="H25" s="54">
        <f>H15</f>
        <v>1.054</v>
      </c>
      <c r="I25" s="14">
        <f t="shared" ref="I25:I26" si="1">G25*H25</f>
        <v>34391.244481977606</v>
      </c>
      <c r="J25" s="7"/>
      <c r="K25" s="14"/>
      <c r="L25" s="14"/>
      <c r="M25" s="14"/>
      <c r="N25" s="14"/>
      <c r="O25" s="14">
        <f>4.59*1.19</f>
        <v>5.4620999999999995</v>
      </c>
      <c r="P25" s="14">
        <f>C25*O25</f>
        <v>34668.593227799996</v>
      </c>
      <c r="Q25" s="4" t="s">
        <v>83</v>
      </c>
    </row>
    <row r="26" spans="1:21" ht="28.5" customHeight="1" x14ac:dyDescent="0.25">
      <c r="A26" s="8" t="s">
        <v>9</v>
      </c>
      <c r="B26" s="6" t="s">
        <v>7</v>
      </c>
      <c r="C26" s="15">
        <f>10578.53*0.4</f>
        <v>4231.4120000000003</v>
      </c>
      <c r="D26" s="15"/>
      <c r="E26" s="15"/>
      <c r="F26" s="15"/>
      <c r="G26" s="14">
        <f>C26*4.4*1.266</f>
        <v>23570.6574048</v>
      </c>
      <c r="H26" s="54">
        <f>H15</f>
        <v>1.054</v>
      </c>
      <c r="I26" s="14">
        <f t="shared" si="1"/>
        <v>24843.4729046592</v>
      </c>
      <c r="J26" s="7"/>
      <c r="K26" s="14"/>
      <c r="L26" s="14"/>
      <c r="M26" s="14"/>
      <c r="N26" s="14"/>
      <c r="O26" s="14">
        <f>4.66*1.266</f>
        <v>5.8995600000000001</v>
      </c>
      <c r="P26" s="14">
        <f>C26*O26</f>
        <v>24963.46897872</v>
      </c>
      <c r="Q26" s="4" t="s">
        <v>83</v>
      </c>
    </row>
    <row r="27" spans="1:21" ht="24.75" customHeight="1" x14ac:dyDescent="0.25">
      <c r="A27" s="7"/>
      <c r="B27" s="10" t="s">
        <v>13</v>
      </c>
      <c r="C27" s="18">
        <f>C23+C18+C13</f>
        <v>311103.64990158373</v>
      </c>
      <c r="D27" s="18"/>
      <c r="E27" s="18"/>
      <c r="F27" s="18"/>
      <c r="G27" s="18">
        <f>G23+G18+G13</f>
        <v>2166106.4009707002</v>
      </c>
      <c r="H27" s="18"/>
      <c r="I27" s="18">
        <f>I23+I18+I13</f>
        <v>2283076.1466231178</v>
      </c>
      <c r="J27" s="14"/>
      <c r="K27" s="14"/>
      <c r="L27" s="14"/>
      <c r="M27" s="14"/>
      <c r="N27" s="14"/>
      <c r="O27" s="14"/>
      <c r="P27" s="18">
        <f>P23+P18+P13</f>
        <v>2574316.4578177747</v>
      </c>
      <c r="Q27" s="7"/>
    </row>
    <row r="28" spans="1:21" ht="11.25" customHeight="1" x14ac:dyDescent="0.25">
      <c r="A28" s="60"/>
      <c r="B28" s="65"/>
      <c r="C28" s="66"/>
      <c r="D28" s="66"/>
      <c r="E28" s="66"/>
      <c r="F28" s="66"/>
      <c r="G28" s="66"/>
      <c r="H28" s="66"/>
      <c r="I28" s="66"/>
      <c r="J28" s="67"/>
      <c r="K28" s="67"/>
      <c r="L28" s="67"/>
      <c r="M28" s="67"/>
      <c r="N28" s="67"/>
      <c r="O28" s="67"/>
      <c r="P28" s="66"/>
      <c r="Q28" s="68"/>
    </row>
    <row r="29" spans="1:21" ht="17.25" customHeight="1" x14ac:dyDescent="0.25">
      <c r="A29" s="60"/>
      <c r="B29" s="69" t="s">
        <v>77</v>
      </c>
      <c r="C29" s="62"/>
      <c r="D29" s="62"/>
      <c r="E29" s="62"/>
      <c r="F29" s="62"/>
      <c r="G29" s="62"/>
      <c r="H29" s="62"/>
      <c r="I29" s="62"/>
      <c r="J29" s="63"/>
      <c r="K29" s="63"/>
      <c r="L29" s="63"/>
      <c r="M29" s="63"/>
      <c r="N29" s="63"/>
      <c r="O29" s="63"/>
      <c r="P29" s="62"/>
      <c r="Q29" s="60"/>
    </row>
    <row r="30" spans="1:21" ht="37.5" customHeight="1" x14ac:dyDescent="0.25">
      <c r="A30" s="60"/>
      <c r="B30" s="85" t="s">
        <v>126</v>
      </c>
      <c r="C30" s="62"/>
      <c r="D30" s="62"/>
      <c r="E30" s="62"/>
      <c r="F30" s="62"/>
      <c r="G30" s="62"/>
      <c r="H30" s="62"/>
      <c r="I30" s="62"/>
      <c r="J30" s="63"/>
      <c r="K30" s="63"/>
      <c r="L30" s="63"/>
      <c r="M30" s="63"/>
      <c r="N30" s="63"/>
      <c r="O30" s="63"/>
      <c r="P30" s="62"/>
      <c r="Q30" s="60"/>
    </row>
    <row r="31" spans="1:21" ht="15.75" customHeight="1" x14ac:dyDescent="0.25">
      <c r="A31" s="60"/>
      <c r="B31" s="69" t="s">
        <v>74</v>
      </c>
      <c r="C31" s="69" t="s">
        <v>75</v>
      </c>
      <c r="D31" s="62"/>
      <c r="E31" s="62"/>
      <c r="F31" s="62"/>
      <c r="G31" s="69" t="s">
        <v>76</v>
      </c>
      <c r="H31" s="62"/>
      <c r="I31" s="62"/>
      <c r="J31" s="63"/>
      <c r="K31" s="63"/>
      <c r="L31" s="63"/>
      <c r="M31" s="63"/>
      <c r="N31" s="63"/>
      <c r="O31" s="63"/>
      <c r="P31" s="62"/>
      <c r="Q31" s="60"/>
    </row>
    <row r="32" spans="1:21" ht="15" customHeight="1" x14ac:dyDescent="0.25">
      <c r="A32" s="60"/>
      <c r="C32" s="62"/>
      <c r="D32" s="62"/>
      <c r="E32" s="62"/>
      <c r="F32" s="62"/>
      <c r="G32" s="62"/>
      <c r="H32" s="62"/>
      <c r="I32" s="62"/>
      <c r="J32" s="63"/>
      <c r="K32" s="63"/>
      <c r="L32" s="63"/>
      <c r="M32" s="63"/>
      <c r="N32" s="63"/>
      <c r="O32" s="63"/>
      <c r="P32" s="62"/>
      <c r="Q32" s="60"/>
    </row>
    <row r="33" spans="1:17" ht="41.25" customHeight="1" x14ac:dyDescent="0.25">
      <c r="A33" s="64">
        <v>1</v>
      </c>
      <c r="B33" s="70" t="s">
        <v>120</v>
      </c>
      <c r="C33" s="71"/>
      <c r="D33" s="71"/>
      <c r="E33" s="71"/>
      <c r="F33" s="71"/>
      <c r="G33" s="71"/>
      <c r="H33" s="71"/>
      <c r="I33" s="71"/>
      <c r="J33" s="71"/>
      <c r="K33" s="71"/>
      <c r="L33" s="71"/>
      <c r="M33" s="71"/>
      <c r="N33" s="71"/>
      <c r="O33" s="71"/>
      <c r="P33" s="71"/>
      <c r="Q33" s="71"/>
    </row>
    <row r="34" spans="1:17" ht="37.5" customHeight="1" x14ac:dyDescent="0.25">
      <c r="A34" s="64">
        <v>2</v>
      </c>
      <c r="B34" s="70" t="s">
        <v>121</v>
      </c>
      <c r="C34" s="71"/>
      <c r="D34" s="71"/>
      <c r="E34" s="71"/>
      <c r="F34" s="71"/>
      <c r="G34" s="71"/>
      <c r="H34" s="71"/>
      <c r="I34" s="71"/>
      <c r="J34" s="71"/>
      <c r="K34" s="71"/>
      <c r="L34" s="71"/>
      <c r="M34" s="71"/>
      <c r="N34" s="71"/>
      <c r="O34" s="71"/>
      <c r="P34" s="71"/>
      <c r="Q34" s="71"/>
    </row>
    <row r="35" spans="1:17" ht="36.75" customHeight="1" x14ac:dyDescent="0.25">
      <c r="A35" s="64">
        <v>3</v>
      </c>
      <c r="B35" s="70" t="s">
        <v>100</v>
      </c>
      <c r="C35" s="70"/>
      <c r="D35" s="70"/>
      <c r="E35" s="70"/>
      <c r="F35" s="70"/>
      <c r="G35" s="70"/>
      <c r="H35" s="70"/>
      <c r="I35" s="70"/>
      <c r="J35" s="70"/>
      <c r="K35" s="70"/>
      <c r="L35" s="70"/>
      <c r="M35" s="70"/>
      <c r="N35" s="70"/>
      <c r="O35" s="70"/>
      <c r="P35" s="70"/>
      <c r="Q35" s="70"/>
    </row>
    <row r="36" spans="1:17" ht="26.25" customHeight="1" x14ac:dyDescent="0.25">
      <c r="A36" s="64">
        <v>4</v>
      </c>
      <c r="B36" s="70" t="s">
        <v>99</v>
      </c>
      <c r="C36" s="71"/>
      <c r="D36" s="71"/>
      <c r="E36" s="71"/>
      <c r="F36" s="71"/>
      <c r="G36" s="71"/>
      <c r="H36" s="71"/>
      <c r="I36" s="71"/>
      <c r="J36" s="71"/>
      <c r="K36" s="71"/>
      <c r="L36" s="71"/>
      <c r="M36" s="71"/>
      <c r="N36" s="71"/>
      <c r="O36" s="71"/>
      <c r="P36" s="71"/>
      <c r="Q36" s="71"/>
    </row>
    <row r="37" spans="1:17" ht="36" customHeight="1" x14ac:dyDescent="0.25">
      <c r="A37" s="64">
        <v>5</v>
      </c>
      <c r="B37" s="70" t="s">
        <v>68</v>
      </c>
      <c r="C37" s="71"/>
      <c r="D37" s="71"/>
      <c r="E37" s="71"/>
      <c r="F37" s="71"/>
      <c r="G37" s="71"/>
      <c r="H37" s="71"/>
      <c r="I37" s="71"/>
      <c r="J37" s="71"/>
      <c r="K37" s="71"/>
      <c r="L37" s="71"/>
      <c r="M37" s="71"/>
      <c r="N37" s="71"/>
      <c r="O37" s="71"/>
      <c r="P37" s="71"/>
      <c r="Q37" s="71"/>
    </row>
    <row r="38" spans="1:17" ht="13.5" customHeight="1" x14ac:dyDescent="0.25"/>
    <row r="39" spans="1:17" ht="18.75" x14ac:dyDescent="0.25">
      <c r="B39" s="53" t="s">
        <v>45</v>
      </c>
    </row>
    <row r="40" spans="1:17" ht="11.25" customHeight="1" x14ac:dyDescent="0.25"/>
    <row r="41" spans="1:17" ht="18.75" x14ac:dyDescent="0.3">
      <c r="B41" s="53" t="s">
        <v>46</v>
      </c>
      <c r="G41" s="51" t="s">
        <v>47</v>
      </c>
      <c r="H41" s="52">
        <f>P27/I27</f>
        <v>1.1275648697155496</v>
      </c>
    </row>
  </sheetData>
  <mergeCells count="28">
    <mergeCell ref="E2:M2"/>
    <mergeCell ref="E3:M3"/>
    <mergeCell ref="A5:F5"/>
    <mergeCell ref="A6:F6"/>
    <mergeCell ref="P8:P10"/>
    <mergeCell ref="B35:Q35"/>
    <mergeCell ref="O8:O11"/>
    <mergeCell ref="J10:J11"/>
    <mergeCell ref="K10:K11"/>
    <mergeCell ref="N10:N11"/>
    <mergeCell ref="L10:L11"/>
    <mergeCell ref="M10:M11"/>
    <mergeCell ref="Q8:Q11"/>
    <mergeCell ref="B33:Q33"/>
    <mergeCell ref="B34:Q34"/>
    <mergeCell ref="B36:Q36"/>
    <mergeCell ref="B37:Q37"/>
    <mergeCell ref="A1:Q1"/>
    <mergeCell ref="C9:F9"/>
    <mergeCell ref="C10:C11"/>
    <mergeCell ref="G9:G10"/>
    <mergeCell ref="B8:B11"/>
    <mergeCell ref="A8:A11"/>
    <mergeCell ref="D10:F10"/>
    <mergeCell ref="J8:N9"/>
    <mergeCell ref="C8:G8"/>
    <mergeCell ref="I8:I10"/>
    <mergeCell ref="H8:H10"/>
  </mergeCells>
  <printOptions horizontalCentered="1"/>
  <pageMargins left="0.31496062992125984" right="0.31496062992125984" top="0.35433070866141736" bottom="0.35433070866141736" header="0.31496062992125984" footer="0.31496062992125984"/>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view="pageBreakPreview" zoomScaleNormal="100" zoomScaleSheetLayoutView="100" workbookViewId="0">
      <selection activeCell="I5" sqref="I5"/>
    </sheetView>
  </sheetViews>
  <sheetFormatPr defaultRowHeight="15.75" x14ac:dyDescent="0.25"/>
  <cols>
    <col min="1" max="1" width="6.28515625" style="29" customWidth="1"/>
    <col min="2" max="2" width="19.5703125" style="28" customWidth="1"/>
    <col min="3" max="3" width="37" style="29" customWidth="1"/>
    <col min="4" max="5" width="9.140625" style="29"/>
    <col min="6" max="7" width="18.85546875" style="29" customWidth="1"/>
    <col min="8" max="8" width="14" style="28" customWidth="1"/>
    <col min="9" max="9" width="15" style="28" customWidth="1"/>
    <col min="10" max="10" width="15.85546875" style="28" customWidth="1"/>
    <col min="11" max="11" width="18.85546875" style="28" customWidth="1"/>
    <col min="12" max="12" width="9.140625" style="28"/>
    <col min="13" max="13" width="14.85546875" style="28" bestFit="1" customWidth="1"/>
    <col min="14" max="16384" width="9.140625" style="28"/>
  </cols>
  <sheetData>
    <row r="1" spans="1:13" ht="27.75" customHeight="1" x14ac:dyDescent="0.25">
      <c r="A1" s="31" t="s">
        <v>62</v>
      </c>
      <c r="B1" s="31"/>
      <c r="C1" s="31"/>
      <c r="D1" s="31"/>
      <c r="E1" s="31"/>
      <c r="F1" s="31"/>
      <c r="G1" s="31"/>
      <c r="H1" s="31"/>
      <c r="I1" s="31"/>
      <c r="J1" s="31"/>
      <c r="K1" s="31"/>
    </row>
    <row r="2" spans="1:13" s="1" customFormat="1" ht="18" customHeight="1" x14ac:dyDescent="0.25">
      <c r="A2" s="72"/>
      <c r="B2" s="72"/>
      <c r="C2" s="79"/>
      <c r="D2" s="79"/>
      <c r="E2" s="79"/>
      <c r="F2" s="79"/>
      <c r="G2" s="79"/>
      <c r="H2" s="79"/>
      <c r="I2" s="72"/>
    </row>
    <row r="3" spans="1:13" s="1" customFormat="1" ht="18.75" customHeight="1" x14ac:dyDescent="0.25">
      <c r="A3" s="72"/>
      <c r="B3" s="72"/>
      <c r="C3" s="81" t="s">
        <v>123</v>
      </c>
      <c r="D3" s="81"/>
      <c r="E3" s="81"/>
      <c r="F3" s="81"/>
      <c r="G3" s="81"/>
      <c r="H3" s="81"/>
      <c r="I3" s="72"/>
    </row>
    <row r="4" spans="1:13" s="1" customFormat="1" ht="9" customHeight="1" x14ac:dyDescent="0.25">
      <c r="A4" s="72"/>
      <c r="B4" s="72"/>
      <c r="C4" s="82"/>
      <c r="D4" s="83"/>
      <c r="E4" s="83"/>
      <c r="F4" s="83"/>
      <c r="G4" s="83"/>
      <c r="H4" s="72"/>
      <c r="I4" s="72"/>
    </row>
    <row r="5" spans="1:13" s="1" customFormat="1" ht="18" customHeight="1" x14ac:dyDescent="0.25">
      <c r="A5" s="84" t="s">
        <v>124</v>
      </c>
      <c r="B5" s="84"/>
      <c r="C5" s="84"/>
      <c r="D5" s="84"/>
      <c r="E5" s="84"/>
      <c r="F5" s="84"/>
      <c r="G5" s="82" t="s">
        <v>128</v>
      </c>
      <c r="H5" s="72"/>
      <c r="I5" s="72"/>
    </row>
    <row r="7" spans="1:13" ht="84.75" customHeight="1" x14ac:dyDescent="0.25">
      <c r="A7" s="32" t="s">
        <v>10</v>
      </c>
      <c r="B7" s="32" t="s">
        <v>23</v>
      </c>
      <c r="C7" s="33" t="s">
        <v>24</v>
      </c>
      <c r="D7" s="33" t="s">
        <v>25</v>
      </c>
      <c r="E7" s="33" t="s">
        <v>26</v>
      </c>
      <c r="F7" s="57" t="s">
        <v>127</v>
      </c>
      <c r="G7" s="58"/>
      <c r="H7" s="32" t="s">
        <v>56</v>
      </c>
      <c r="I7" s="33"/>
      <c r="J7" s="33"/>
      <c r="K7" s="32" t="s">
        <v>30</v>
      </c>
    </row>
    <row r="8" spans="1:13" ht="33.75" customHeight="1" x14ac:dyDescent="0.25">
      <c r="A8" s="32"/>
      <c r="B8" s="32"/>
      <c r="C8" s="33"/>
      <c r="D8" s="33"/>
      <c r="E8" s="33"/>
      <c r="F8" s="34" t="s">
        <v>60</v>
      </c>
      <c r="G8" s="34" t="s">
        <v>59</v>
      </c>
      <c r="H8" s="34" t="s">
        <v>27</v>
      </c>
      <c r="I8" s="35" t="s">
        <v>28</v>
      </c>
      <c r="J8" s="35" t="s">
        <v>29</v>
      </c>
      <c r="K8" s="32"/>
    </row>
    <row r="9" spans="1:13" s="29" customFormat="1" x14ac:dyDescent="0.25">
      <c r="A9" s="35">
        <v>1</v>
      </c>
      <c r="B9" s="35">
        <v>2</v>
      </c>
      <c r="C9" s="35">
        <v>3</v>
      </c>
      <c r="D9" s="35">
        <v>4</v>
      </c>
      <c r="E9" s="35">
        <v>5</v>
      </c>
      <c r="F9" s="35">
        <v>6</v>
      </c>
      <c r="G9" s="35" t="s">
        <v>61</v>
      </c>
      <c r="H9" s="33">
        <v>8</v>
      </c>
      <c r="I9" s="33"/>
      <c r="J9" s="33"/>
      <c r="K9" s="35" t="s">
        <v>63</v>
      </c>
    </row>
    <row r="10" spans="1:13" s="40" customFormat="1" ht="22.5" customHeight="1" x14ac:dyDescent="0.25">
      <c r="A10" s="43" t="s">
        <v>43</v>
      </c>
      <c r="B10" s="39"/>
      <c r="C10" s="35"/>
      <c r="D10" s="35"/>
      <c r="E10" s="35"/>
      <c r="F10" s="35"/>
      <c r="G10" s="35"/>
      <c r="H10" s="39"/>
      <c r="I10" s="39"/>
      <c r="J10" s="39"/>
      <c r="K10" s="39"/>
    </row>
    <row r="11" spans="1:13" x14ac:dyDescent="0.25">
      <c r="A11" s="37">
        <v>1</v>
      </c>
      <c r="B11" s="36" t="s">
        <v>31</v>
      </c>
      <c r="C11" s="41" t="s">
        <v>34</v>
      </c>
      <c r="D11" s="37" t="s">
        <v>41</v>
      </c>
      <c r="E11" s="37">
        <v>350</v>
      </c>
      <c r="F11" s="37">
        <v>951.1</v>
      </c>
      <c r="G11" s="45">
        <f>E11*F11/1000</f>
        <v>332.88499999999999</v>
      </c>
      <c r="H11" s="48">
        <v>1550</v>
      </c>
      <c r="I11" s="45">
        <v>1700</v>
      </c>
      <c r="J11" s="45">
        <v>1595</v>
      </c>
      <c r="K11" s="37">
        <f>E11*H11/1000</f>
        <v>542.5</v>
      </c>
      <c r="M11" s="47"/>
    </row>
    <row r="12" spans="1:13" x14ac:dyDescent="0.25">
      <c r="A12" s="37">
        <v>2</v>
      </c>
      <c r="B12" s="36" t="s">
        <v>32</v>
      </c>
      <c r="C12" s="41" t="s">
        <v>35</v>
      </c>
      <c r="D12" s="37" t="s">
        <v>41</v>
      </c>
      <c r="E12" s="37">
        <v>500</v>
      </c>
      <c r="F12" s="37">
        <v>813.14</v>
      </c>
      <c r="G12" s="45">
        <f t="shared" ref="G12:G13" si="0">E12*F12/1000</f>
        <v>406.57</v>
      </c>
      <c r="H12" s="45">
        <v>1495</v>
      </c>
      <c r="I12" s="48">
        <v>1460</v>
      </c>
      <c r="J12" s="45">
        <v>1510</v>
      </c>
      <c r="K12" s="37">
        <f>E12*I12/1000</f>
        <v>730</v>
      </c>
      <c r="M12" s="47"/>
    </row>
    <row r="13" spans="1:13" x14ac:dyDescent="0.25">
      <c r="A13" s="37">
        <v>3</v>
      </c>
      <c r="B13" s="36" t="s">
        <v>33</v>
      </c>
      <c r="C13" s="41" t="s">
        <v>36</v>
      </c>
      <c r="D13" s="37" t="s">
        <v>41</v>
      </c>
      <c r="E13" s="37">
        <v>400</v>
      </c>
      <c r="F13" s="37">
        <v>807.54</v>
      </c>
      <c r="G13" s="45">
        <f t="shared" si="0"/>
        <v>323.01600000000002</v>
      </c>
      <c r="H13" s="45">
        <v>1340</v>
      </c>
      <c r="I13" s="45">
        <v>1395</v>
      </c>
      <c r="J13" s="48">
        <v>1327</v>
      </c>
      <c r="K13" s="37">
        <f>E13*I13/1000</f>
        <v>558</v>
      </c>
      <c r="M13" s="47"/>
    </row>
    <row r="14" spans="1:13" x14ac:dyDescent="0.25">
      <c r="A14" s="37">
        <v>4</v>
      </c>
      <c r="B14" s="36"/>
      <c r="C14" s="37"/>
      <c r="D14" s="37"/>
      <c r="E14" s="37"/>
      <c r="F14" s="37"/>
      <c r="G14" s="37"/>
      <c r="H14" s="45"/>
      <c r="I14" s="45"/>
      <c r="J14" s="45"/>
      <c r="K14" s="36"/>
      <c r="M14" s="47"/>
    </row>
    <row r="15" spans="1:13" x14ac:dyDescent="0.25">
      <c r="A15" s="37">
        <v>5</v>
      </c>
      <c r="B15" s="36"/>
      <c r="C15" s="37"/>
      <c r="D15" s="37"/>
      <c r="E15" s="37"/>
      <c r="F15" s="37"/>
      <c r="G15" s="37"/>
      <c r="H15" s="45"/>
      <c r="I15" s="45"/>
      <c r="J15" s="45"/>
      <c r="K15" s="36"/>
      <c r="M15" s="47"/>
    </row>
    <row r="16" spans="1:13" x14ac:dyDescent="0.25">
      <c r="A16" s="37"/>
      <c r="B16" s="36"/>
      <c r="C16" s="42" t="s">
        <v>37</v>
      </c>
      <c r="D16" s="37"/>
      <c r="E16" s="37"/>
      <c r="F16" s="49"/>
      <c r="G16" s="49">
        <f>12500000/1.054/1000</f>
        <v>11859.582542694496</v>
      </c>
      <c r="H16" s="45"/>
      <c r="I16" s="45"/>
      <c r="J16" s="45"/>
      <c r="K16" s="49">
        <v>61789.626594703594</v>
      </c>
      <c r="M16" s="47"/>
    </row>
    <row r="17" spans="1:13" ht="26.25" customHeight="1" x14ac:dyDescent="0.25">
      <c r="A17" s="43" t="s">
        <v>44</v>
      </c>
      <c r="B17" s="36"/>
      <c r="C17" s="37"/>
      <c r="D17" s="37"/>
      <c r="E17" s="37"/>
      <c r="F17" s="37"/>
      <c r="G17" s="37"/>
      <c r="H17" s="45"/>
      <c r="I17" s="45"/>
      <c r="J17" s="45"/>
      <c r="K17" s="36"/>
      <c r="M17" s="47"/>
    </row>
    <row r="18" spans="1:13" ht="31.5" x14ac:dyDescent="0.25">
      <c r="A18" s="37">
        <v>1</v>
      </c>
      <c r="B18" s="38" t="s">
        <v>38</v>
      </c>
      <c r="C18" s="44" t="s">
        <v>39</v>
      </c>
      <c r="D18" s="37" t="s">
        <v>42</v>
      </c>
      <c r="E18" s="37">
        <v>1</v>
      </c>
      <c r="F18" s="46">
        <v>2750000</v>
      </c>
      <c r="G18" s="46">
        <f>E18*F18</f>
        <v>2750000</v>
      </c>
      <c r="H18" s="48">
        <v>4200000</v>
      </c>
      <c r="I18" s="45">
        <v>4350000</v>
      </c>
      <c r="J18" s="45">
        <v>4540000</v>
      </c>
      <c r="K18" s="37">
        <f>E18*I18/1000</f>
        <v>4350</v>
      </c>
      <c r="M18" s="47"/>
    </row>
    <row r="19" spans="1:13" x14ac:dyDescent="0.25">
      <c r="A19" s="37">
        <v>2</v>
      </c>
      <c r="B19" s="36"/>
      <c r="C19" s="37"/>
      <c r="D19" s="37"/>
      <c r="E19" s="37"/>
      <c r="F19" s="37"/>
      <c r="G19" s="37"/>
      <c r="H19" s="45"/>
      <c r="I19" s="45"/>
      <c r="J19" s="45"/>
      <c r="K19" s="36"/>
    </row>
    <row r="20" spans="1:13" x14ac:dyDescent="0.25">
      <c r="A20" s="37"/>
      <c r="B20" s="36"/>
      <c r="C20" s="42" t="s">
        <v>40</v>
      </c>
      <c r="D20" s="37"/>
      <c r="E20" s="37"/>
      <c r="F20" s="49"/>
      <c r="G20" s="49">
        <f>4064.81*1000/1.054/1000</f>
        <v>3856.555977229601</v>
      </c>
      <c r="H20" s="45"/>
      <c r="I20" s="45"/>
      <c r="J20" s="45"/>
      <c r="K20" s="49">
        <v>7316.6575941755991</v>
      </c>
    </row>
    <row r="21" spans="1:13" x14ac:dyDescent="0.25">
      <c r="A21" s="73"/>
      <c r="B21" s="74"/>
      <c r="C21" s="75"/>
      <c r="D21" s="73"/>
      <c r="E21" s="73"/>
      <c r="F21" s="76"/>
      <c r="G21" s="76"/>
      <c r="H21" s="77"/>
      <c r="I21" s="77"/>
      <c r="J21" s="77"/>
      <c r="K21" s="76"/>
    </row>
    <row r="22" spans="1:13" x14ac:dyDescent="0.25">
      <c r="B22" s="69" t="s">
        <v>65</v>
      </c>
    </row>
    <row r="23" spans="1:13" ht="22.5" customHeight="1" x14ac:dyDescent="0.25">
      <c r="A23" s="56" t="s">
        <v>57</v>
      </c>
      <c r="B23" s="59" t="s">
        <v>58</v>
      </c>
      <c r="C23" s="56"/>
      <c r="D23" s="56"/>
      <c r="E23" s="56"/>
    </row>
  </sheetData>
  <mergeCells count="12">
    <mergeCell ref="K7:K8"/>
    <mergeCell ref="F7:G7"/>
    <mergeCell ref="A1:K1"/>
    <mergeCell ref="C3:H3"/>
    <mergeCell ref="A5:F5"/>
    <mergeCell ref="H7:J7"/>
    <mergeCell ref="H9:J9"/>
    <mergeCell ref="A7:A8"/>
    <mergeCell ref="B7:B8"/>
    <mergeCell ref="C7:C8"/>
    <mergeCell ref="D7:D8"/>
    <mergeCell ref="E7:E8"/>
  </mergeCell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Форма_Инд один</vt:lpstr>
      <vt:lpstr>Форма_Инд_изм вид ОКС</vt:lpstr>
      <vt:lpstr>Форма_Инд по СЗ</vt:lpstr>
      <vt:lpstr>Прайсы</vt:lpstr>
      <vt:lpstr>'Форма_Инд один'!Заголовки_для_печати</vt:lpstr>
      <vt:lpstr>'Форма_Инд по СЗ'!Заголовки_для_печати</vt:lpstr>
      <vt:lpstr>'Форма_Инд_изм вид ОКС'!Заголовки_для_печати</vt:lpstr>
      <vt:lpstr>Прайсы!Область_печати</vt:lpstr>
      <vt:lpstr>'Форма_Инд один'!Область_печати</vt:lpstr>
      <vt:lpstr>'Форма_Инд по СЗ'!Область_печати</vt:lpstr>
      <vt:lpstr>'Форма_Инд_изм вид ОКС'!Область_печати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111</dc:creator>
  <cp:lastModifiedBy>111</cp:lastModifiedBy>
  <cp:lastPrinted>2021-08-20T13:39:31Z</cp:lastPrinted>
  <dcterms:created xsi:type="dcterms:W3CDTF">2021-08-19T12:57:53Z</dcterms:created>
  <dcterms:modified xsi:type="dcterms:W3CDTF">2021-08-20T14:47:29Z</dcterms:modified>
</cp:coreProperties>
</file>