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N:\Архив ФЦЦС\РМНПДиВР\Макарова\Макарова\Изм. в Методики\421пр\ЛСР РИМ ФГИС ЦС_21.04.2023\"/>
    </mc:Choice>
  </mc:AlternateContent>
  <bookViews>
    <workbookView xWindow="0" yWindow="0" windowWidth="28800" windowHeight="13200"/>
  </bookViews>
  <sheets>
    <sheet name="Пример ЛС РИМ для ФГИС ЦС" sheetId="12" r:id="rId1"/>
  </sheets>
  <definedNames>
    <definedName name="_xlnm._FilterDatabase" localSheetId="0" hidden="1">'Пример ЛС РИМ для ФГИС ЦС'!$A$39:$L$266</definedName>
  </definedNames>
  <calcPr calcId="162913" fullPrecision="0"/>
</workbook>
</file>

<file path=xl/calcChain.xml><?xml version="1.0" encoding="utf-8"?>
<calcChain xmlns="http://schemas.openxmlformats.org/spreadsheetml/2006/main">
  <c r="L179" i="12" l="1"/>
  <c r="L170" i="12"/>
  <c r="L92" i="12"/>
  <c r="L150" i="12"/>
  <c r="D35" i="12" l="1"/>
  <c r="D34" i="12"/>
  <c r="J33" i="12"/>
  <c r="J32" i="12"/>
  <c r="K31" i="12"/>
  <c r="K30" i="12"/>
  <c r="G112" i="12"/>
  <c r="L112" i="12" s="1"/>
  <c r="L111" i="12" s="1"/>
  <c r="G109" i="12"/>
  <c r="L109" i="12" s="1"/>
  <c r="G108" i="12"/>
  <c r="L108" i="12" s="1"/>
  <c r="G107" i="12"/>
  <c r="L107" i="12" s="1"/>
  <c r="G106" i="12"/>
  <c r="L106" i="12" s="1"/>
  <c r="G105" i="12"/>
  <c r="L105" i="12" s="1"/>
  <c r="G102" i="12"/>
  <c r="L102" i="12" s="1"/>
  <c r="L101" i="12" s="1"/>
  <c r="L97" i="12"/>
  <c r="L98" i="12" s="1"/>
  <c r="J98" i="12" s="1"/>
  <c r="G90" i="12"/>
  <c r="L90" i="12" s="1"/>
  <c r="L89" i="12" s="1"/>
  <c r="G87" i="12"/>
  <c r="L87" i="12" s="1"/>
  <c r="G86" i="12"/>
  <c r="L86" i="12" s="1"/>
  <c r="G85" i="12"/>
  <c r="L85" i="12" s="1"/>
  <c r="G83" i="12"/>
  <c r="L83" i="12" s="1"/>
  <c r="G80" i="12"/>
  <c r="L80" i="12" s="1"/>
  <c r="L79" i="12" s="1"/>
  <c r="G79" i="12"/>
  <c r="L119" i="12"/>
  <c r="L120" i="12" s="1"/>
  <c r="J120" i="12" s="1"/>
  <c r="G117" i="12"/>
  <c r="G116" i="12"/>
  <c r="G114" i="12"/>
  <c r="L114" i="12" s="1"/>
  <c r="E110" i="12"/>
  <c r="G110" i="12" s="1"/>
  <c r="L110" i="12" s="1"/>
  <c r="E106" i="12"/>
  <c r="G92" i="12"/>
  <c r="G182" i="12"/>
  <c r="G181" i="12"/>
  <c r="L104" i="12" l="1"/>
  <c r="L81" i="12"/>
  <c r="L113" i="12"/>
  <c r="L115" i="12"/>
  <c r="L117" i="12" s="1"/>
  <c r="L103" i="12"/>
  <c r="G101" i="12"/>
  <c r="G104" i="12"/>
  <c r="L116" i="12" l="1"/>
  <c r="G95" i="12"/>
  <c r="G94" i="12"/>
  <c r="G73" i="12"/>
  <c r="G72" i="12"/>
  <c r="E88" i="12"/>
  <c r="G88" i="12" s="1"/>
  <c r="L88" i="12" s="1"/>
  <c r="E84" i="12"/>
  <c r="G84" i="12" s="1"/>
  <c r="G82" i="12" l="1"/>
  <c r="L84" i="12"/>
  <c r="L82" i="12" s="1"/>
  <c r="G179" i="12"/>
  <c r="G175" i="12"/>
  <c r="L70" i="12"/>
  <c r="G147" i="12"/>
  <c r="G144" i="12"/>
  <c r="L91" i="12" l="1"/>
  <c r="L93" i="12"/>
  <c r="L118" i="12"/>
  <c r="J118" i="12" s="1"/>
  <c r="G177" i="12"/>
  <c r="G176" i="12" s="1"/>
  <c r="L95" i="12" l="1"/>
  <c r="L94" i="12"/>
  <c r="L96" i="12" s="1"/>
  <c r="J96" i="12" s="1"/>
  <c r="L177" i="12"/>
  <c r="L176" i="12" s="1"/>
  <c r="L180" i="12" l="1"/>
  <c r="L181" i="12" s="1"/>
  <c r="L178" i="12"/>
  <c r="L182" i="12" l="1"/>
  <c r="L183" i="12" s="1"/>
  <c r="J183" i="12" s="1"/>
  <c r="E164" i="12" l="1"/>
  <c r="G155" i="12"/>
  <c r="E148" i="12"/>
  <c r="G148" i="12" s="1"/>
  <c r="L148" i="12" s="1"/>
  <c r="L146" i="12" s="1"/>
  <c r="L147" i="12"/>
  <c r="L145" i="12" s="1"/>
  <c r="L144" i="12"/>
  <c r="L143" i="12" s="1"/>
  <c r="G75" i="12"/>
  <c r="G56" i="12"/>
  <c r="E64" i="12"/>
  <c r="L49" i="12"/>
  <c r="G164" i="12" l="1"/>
  <c r="G162" i="12" s="1"/>
  <c r="G66" i="12"/>
  <c r="L66" i="12" s="1"/>
  <c r="G68" i="12"/>
  <c r="L68" i="12" s="1"/>
  <c r="G67" i="12"/>
  <c r="L67" i="12" s="1"/>
  <c r="G60" i="12"/>
  <c r="L60" i="12" s="1"/>
  <c r="G58" i="12"/>
  <c r="L58" i="12" s="1"/>
  <c r="G166" i="12"/>
  <c r="L166" i="12" s="1"/>
  <c r="G160" i="12"/>
  <c r="L160" i="12" s="1"/>
  <c r="G159" i="12"/>
  <c r="L159" i="12" s="1"/>
  <c r="G168" i="12"/>
  <c r="L168" i="12" s="1"/>
  <c r="G158" i="12"/>
  <c r="L158" i="12" s="1"/>
  <c r="G167" i="12"/>
  <c r="L167" i="12" s="1"/>
  <c r="G163" i="12"/>
  <c r="L163" i="12" s="1"/>
  <c r="L161" i="12" s="1"/>
  <c r="L187" i="12" s="1"/>
  <c r="G143" i="12"/>
  <c r="L151" i="12"/>
  <c r="L149" i="12"/>
  <c r="G146" i="12"/>
  <c r="G201" i="12" s="1"/>
  <c r="L75" i="12"/>
  <c r="G63" i="12"/>
  <c r="L63" i="12" s="1"/>
  <c r="G59" i="12"/>
  <c r="L59" i="12" s="1"/>
  <c r="G64" i="12"/>
  <c r="G62" i="12" s="1"/>
  <c r="L164" i="12" l="1"/>
  <c r="L162" i="12" s="1"/>
  <c r="L188" i="12" s="1"/>
  <c r="L65" i="12"/>
  <c r="L76" i="12"/>
  <c r="J76" i="12" s="1"/>
  <c r="L61" i="12"/>
  <c r="L157" i="12"/>
  <c r="L186" i="12" s="1"/>
  <c r="L191" i="12" s="1"/>
  <c r="G57" i="12"/>
  <c r="L165" i="12"/>
  <c r="L189" i="12" s="1"/>
  <c r="G157" i="12"/>
  <c r="G200" i="12" s="1"/>
  <c r="L152" i="12"/>
  <c r="L153" i="12"/>
  <c r="L57" i="12"/>
  <c r="L64" i="12"/>
  <c r="L223" i="12" l="1"/>
  <c r="L254" i="12" s="1"/>
  <c r="L126" i="12"/>
  <c r="L169" i="12"/>
  <c r="L62" i="12"/>
  <c r="L71" i="12" s="1"/>
  <c r="L171" i="12"/>
  <c r="L173" i="12" s="1"/>
  <c r="L193" i="12" s="1"/>
  <c r="L154" i="12"/>
  <c r="J154" i="12" s="1"/>
  <c r="L184" i="12" l="1"/>
  <c r="L73" i="12"/>
  <c r="L72" i="12"/>
  <c r="L69" i="12"/>
  <c r="L172" i="12"/>
  <c r="L192" i="12" s="1"/>
  <c r="L196" i="12" l="1"/>
  <c r="L174" i="12"/>
  <c r="J174" i="12" s="1"/>
  <c r="L74" i="12"/>
  <c r="J74" i="12" s="1"/>
  <c r="G43" i="12" l="1"/>
  <c r="L43" i="12" s="1"/>
  <c r="J54" i="12"/>
  <c r="L54" i="12" s="1"/>
  <c r="E47" i="12"/>
  <c r="G47" i="12" s="1"/>
  <c r="G46" i="12"/>
  <c r="L46" i="12" s="1"/>
  <c r="L44" i="12" s="1"/>
  <c r="L221" i="12" l="1"/>
  <c r="L252" i="12" s="1"/>
  <c r="L124" i="12"/>
  <c r="G42" i="12"/>
  <c r="G137" i="12" s="1"/>
  <c r="G265" i="12" s="1"/>
  <c r="L55" i="12"/>
  <c r="L47" i="12"/>
  <c r="L45" i="12" s="1"/>
  <c r="G45" i="12"/>
  <c r="G138" i="12" s="1"/>
  <c r="G266" i="12" s="1"/>
  <c r="L42" i="12"/>
  <c r="L123" i="12" l="1"/>
  <c r="L220" i="12"/>
  <c r="L229" i="12"/>
  <c r="L259" i="12" s="1"/>
  <c r="L131" i="12"/>
  <c r="L125" i="12"/>
  <c r="L222" i="12"/>
  <c r="L253" i="12" s="1"/>
  <c r="L121" i="12"/>
  <c r="L48" i="12"/>
  <c r="L50" i="12"/>
  <c r="J55" i="12"/>
  <c r="L225" i="12" l="1"/>
  <c r="L256" i="12" s="1"/>
  <c r="L218" i="12"/>
  <c r="L251" i="12"/>
  <c r="L249" i="12" s="1"/>
  <c r="L128" i="12"/>
  <c r="L52" i="12"/>
  <c r="L51" i="12"/>
  <c r="L226" i="12" l="1"/>
  <c r="L257" i="12" s="1"/>
  <c r="L129" i="12"/>
  <c r="L130" i="12"/>
  <c r="L227" i="12"/>
  <c r="L258" i="12" s="1"/>
  <c r="L247" i="12" s="1"/>
  <c r="D30" i="12" s="1"/>
  <c r="L53" i="12"/>
  <c r="J53" i="12" s="1"/>
  <c r="L133" i="12" l="1"/>
  <c r="L216" i="12"/>
  <c r="D33" i="12" s="1"/>
  <c r="D32" i="12" l="1"/>
</calcChain>
</file>

<file path=xl/sharedStrings.xml><?xml version="1.0" encoding="utf-8"?>
<sst xmlns="http://schemas.openxmlformats.org/spreadsheetml/2006/main" count="461" uniqueCount="203">
  <si>
    <t>(наименование стройки)</t>
  </si>
  <si>
    <t>Сметная стоимость</t>
  </si>
  <si>
    <t>(наименование объекта капитального строительства)</t>
  </si>
  <si>
    <t>Составлен</t>
  </si>
  <si>
    <t>методом</t>
  </si>
  <si>
    <t>Основание</t>
  </si>
  <si>
    <t>тыс. руб.</t>
  </si>
  <si>
    <t>в том числе: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</si>
  <si>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</si>
  <si>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</si>
  <si>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</si>
  <si>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</si>
  <si>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</si>
  <si>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</si>
  <si>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</si>
  <si>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Наименование работ и затрат</t>
  </si>
  <si>
    <t>Единица измерения</t>
  </si>
  <si>
    <t>Количество</t>
  </si>
  <si>
    <t>Обоснование</t>
  </si>
  <si>
    <t>Средства на оплату труда рабочих</t>
  </si>
  <si>
    <t>на 
единицу</t>
  </si>
  <si>
    <t>всего с учетом коэффициентов</t>
  </si>
  <si>
    <t>коэффици-енты</t>
  </si>
  <si>
    <t>чел.-ч</t>
  </si>
  <si>
    <t>(проектная и (или) иная техническая документация)</t>
  </si>
  <si>
    <t>ЛОКАЛЬНЫЙ СМЕТНЫЙ РАСЧЕТ (СМЕТА) № ЛС-02-01-01</t>
  </si>
  <si>
    <t>1</t>
  </si>
  <si>
    <t>ЭМ</t>
  </si>
  <si>
    <t>М</t>
  </si>
  <si>
    <t>ФОТ</t>
  </si>
  <si>
    <t>%</t>
  </si>
  <si>
    <t>Всего по позиции</t>
  </si>
  <si>
    <t>2</t>
  </si>
  <si>
    <t>3</t>
  </si>
  <si>
    <t xml:space="preserve">     в том числе</t>
  </si>
  <si>
    <t xml:space="preserve">     оплата труда (ОТ)</t>
  </si>
  <si>
    <t xml:space="preserve">     эксплуатация машин и механизмов</t>
  </si>
  <si>
    <t xml:space="preserve">     материальные ресурсы</t>
  </si>
  <si>
    <t>4</t>
  </si>
  <si>
    <t>т</t>
  </si>
  <si>
    <t>5</t>
  </si>
  <si>
    <t>5.1</t>
  </si>
  <si>
    <t>6</t>
  </si>
  <si>
    <t>7</t>
  </si>
  <si>
    <t>8</t>
  </si>
  <si>
    <t>9</t>
  </si>
  <si>
    <t>Антенны приемо-передающие параболические на установленной башне (мачте) высотой до 10 м, диаметр антенны: до 1,8 м</t>
  </si>
  <si>
    <t>антенна</t>
  </si>
  <si>
    <t>НР Оборудование связи: монтаж радиотелевизионного и электронного оборудования</t>
  </si>
  <si>
    <t>СП Оборудование связи: монтаж радиотелевизионного и электронного оборудования</t>
  </si>
  <si>
    <t>маш.-ч</t>
  </si>
  <si>
    <t>ВСЕГО по смете</t>
  </si>
  <si>
    <t xml:space="preserve">     перевозка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</si>
  <si>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</si>
  <si>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</si>
  <si>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</si>
  <si>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</si>
  <si>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Строительство объекта капитального строительства по адресу: г. N……</t>
  </si>
  <si>
    <t>Объект капитального строительства</t>
  </si>
  <si>
    <t>ведомость объемов работ № ВОР 02-01-01</t>
  </si>
  <si>
    <t>Пример локальной сметы (тестовый)_ресурсно-индексный метод</t>
  </si>
  <si>
    <t xml:space="preserve">     оплата труда машинистов (ОТм)</t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</si>
  <si>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</si>
  <si>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</si>
  <si>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</si>
  <si>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</si>
  <si>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 xml:space="preserve">          материальные ресурсы, отсутствующие в ФРСН</t>
  </si>
  <si>
    <t xml:space="preserve">          оборудование, отсутствующее в ФРСН</t>
  </si>
  <si>
    <t xml:space="preserve">          оборудование, отсутствующие в ФРСН</t>
  </si>
  <si>
    <t>ОТм (ЗТм)</t>
  </si>
  <si>
    <t>индекс</t>
  </si>
  <si>
    <t>всего
 в текущем уровне цен</t>
  </si>
  <si>
    <t>ОТ (ЗТ)</t>
  </si>
  <si>
    <t>Итого прямые затраты</t>
  </si>
  <si>
    <t>3.1</t>
  </si>
  <si>
    <t>Автомобили бортовые, грузоподъемность до 10 т, с краном-манипулятором, грузоподъемность 3,7 т</t>
  </si>
  <si>
    <t>91.05.13-011</t>
  </si>
  <si>
    <t>Вспомогательные ненормируемые ресурсы 2% от ОТ</t>
  </si>
  <si>
    <t>Всего прямые затраты</t>
  </si>
  <si>
    <t>4-100-060</t>
  </si>
  <si>
    <t>1-100-60</t>
  </si>
  <si>
    <t>4-100-040</t>
  </si>
  <si>
    <t xml:space="preserve">          затраты труда рабочих</t>
  </si>
  <si>
    <t xml:space="preserve">          затраты труда машинистов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</si>
  <si>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6,0</t>
    </r>
  </si>
  <si>
    <t>Рабочий 6 разряда</t>
  </si>
  <si>
    <t>2-100-06</t>
  </si>
  <si>
    <t>ГЭСНм10-05-011-01</t>
  </si>
  <si>
    <t>Средний разряд работы 6,0</t>
  </si>
  <si>
    <t>Автомобили бортовые, грузоподъемность до 5 т</t>
  </si>
  <si>
    <t>91.14.02-001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</si>
  <si>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4,0</t>
    </r>
  </si>
  <si>
    <t xml:space="preserve">ресурсно-индексным </t>
  </si>
  <si>
    <t>Средства на оплату труда машинистов</t>
  </si>
  <si>
    <t>ВСЕГО строительные работы</t>
  </si>
  <si>
    <t>Сметная стоимость, руб.</t>
  </si>
  <si>
    <t>Наименование программного продукта</t>
  </si>
  <si>
    <t>ХХХХХХХ</t>
  </si>
  <si>
    <t>Наименование редакции сметных нормативов</t>
  </si>
  <si>
    <t>Реквизиты приказов об утверждении дополнений и изменений к сметным нормативам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</si>
  <si>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 326/пр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</si>
  <si>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 1452</t>
  </si>
  <si>
    <t>Наименование субъекта Российской Федерации</t>
  </si>
  <si>
    <t>Наименование зоны субъекта Российской Федерации</t>
  </si>
  <si>
    <t>Обоснование принятых текущих цен на строительные ресурсы</t>
  </si>
  <si>
    <t>Итого ФОТ</t>
  </si>
  <si>
    <t xml:space="preserve">          Справочно</t>
  </si>
  <si>
    <t>в том числе</t>
  </si>
  <si>
    <t>всего прямые затраты</t>
  </si>
  <si>
    <t>всего ФОТ</t>
  </si>
  <si>
    <t>всего накладные расходы</t>
  </si>
  <si>
    <t>всего сметная прибыль</t>
  </si>
  <si>
    <t xml:space="preserve">   в том числе</t>
  </si>
  <si>
    <t xml:space="preserve">   прямые затраты</t>
  </si>
  <si>
    <t>Всего ФОТ</t>
  </si>
  <si>
    <t>Справочно</t>
  </si>
  <si>
    <t>Всего оборудование</t>
  </si>
  <si>
    <t>Всего прочие затраты</t>
  </si>
  <si>
    <t>Письмо Минстроя России от ХХ.ХХ.ХХХХ № ХХХХХХХХХ</t>
  </si>
  <si>
    <t>(наименование работ и затрат)</t>
  </si>
  <si>
    <t>на единицу измерения
в базисном уровне цен</t>
  </si>
  <si>
    <t>на единицу измерения
в текущем уровне цен</t>
  </si>
  <si>
    <t xml:space="preserve">прочие затраты
</t>
  </si>
  <si>
    <t xml:space="preserve">прочие работы
</t>
  </si>
  <si>
    <t>61.1.01.02-0005</t>
  </si>
  <si>
    <t>Антенна для спутниковой связи приемо-передающая параболическая без обтекателя, офсетная, с линейной ортогональной поляризацией, с кронштейном-подставкой, диаметр рефлектора 1,2 м</t>
  </si>
  <si>
    <t>компл</t>
  </si>
  <si>
    <t>Постановление Правительства N-ской области от ХХ.ХХ.ХХХХ № ХХХ</t>
  </si>
  <si>
    <t>Составлен(а) в текущем (базисном) уровне цен</t>
  </si>
  <si>
    <t>ВСЕГО монтажных работ</t>
  </si>
  <si>
    <t>ФГИС ЦС, конъюнктурный анализ</t>
  </si>
  <si>
    <t xml:space="preserve">Приказ Минстроя России от 18.05.2022 № 378/пр, Приказ Минстроя России от 26.08.2022 № 703/пр, Приказ Минстроя России от 26.10.2022 № 905/пр;
Приказ Минстроя России от 07.07.2022 № 557/пр;
Приказ Минстроя России от 02.09.2021 № 636/пр, Приказ Минстроя России от 26.07.2022 № 611/пр;
Приказ Минстроя России от 22.04.2022 № 317/пр
</t>
  </si>
  <si>
    <t>Приказ Минстроя России от 30.12.2021 № 1046/пр; 
Приказ Минстроя России от 04.08.2020 № 421/пр;
Приказ Минстроя России от 21.12.2020 № 812/пр;
Приказ Минстроя России от 11.12.2020 № 774/пр</t>
  </si>
  <si>
    <t>ГЭСНм10-10-001-01</t>
  </si>
  <si>
    <t>Камеры видеонаблюдения: внутренняя</t>
  </si>
  <si>
    <t>10 шт</t>
  </si>
  <si>
    <t>Рабочий 2 разряда</t>
  </si>
  <si>
    <t>2-100-02</t>
  </si>
  <si>
    <t>Рабочий 5 разряда</t>
  </si>
  <si>
    <t>2-100-05</t>
  </si>
  <si>
    <t>01.7.03.04-0001</t>
  </si>
  <si>
    <t>01.7.15.07-0007</t>
  </si>
  <si>
    <t>01.7.15.14-1054</t>
  </si>
  <si>
    <t>Электроэнергия</t>
  </si>
  <si>
    <t>Дюбели пластмассовые, диаметр 14 мм, длина 70 мм</t>
  </si>
  <si>
    <t>Шурупы самонарезающие стальные оксидированные с потайной головкой и крестообразным шлицем, наконечник сверло, диаметр 4,2 мм, длина 60 мм</t>
  </si>
  <si>
    <t>кВт-ч</t>
  </si>
  <si>
    <t>100 шт</t>
  </si>
  <si>
    <t>Камера видеонаблюдения</t>
  </si>
  <si>
    <t>шт</t>
  </si>
  <si>
    <t>Вспомогательные ненормируемые материальные ресурсы 2% от ОТ</t>
  </si>
  <si>
    <t>571/пр_2022_п.84_т.3_стр.1_стб.3</t>
  </si>
  <si>
    <t>Механизм для обследования и ремонта турбинных водоводов: демонтаж</t>
  </si>
  <si>
    <t>ГЭСНм22-02-080-02</t>
  </si>
  <si>
    <t>Средний разряд работы 3,0</t>
  </si>
  <si>
    <t>1-100-30</t>
  </si>
  <si>
    <t>ГЭСНм07-04-028-04</t>
  </si>
  <si>
    <t>Коэффициент, учитывающий затраты на монтаж оборудования, аналогичного по техническим характеристикам, условиям поставки и технологии монтажа с оборудованием, учтенным в сборниках ГЭСНм, но отличающегося по массе: при коэффициенте изменения массы оборудования 0,41 - 0,50
ЗТ 0,75, ЭМ 0,75, ЗТМ 0,75, М 0,75</t>
  </si>
  <si>
    <t>Демонтаж оборудования, пригодного для дальнейшего использования, со снятием с места установки, необходимой (частичной) разборкой и консервированием с целью длительного или кратковременного хранения
ЗТ 0,7, ЭМ 0,7, ЗТМ 0,7, М 0</t>
  </si>
  <si>
    <t>Агрегат электронасосный, центробежный шахтный: насос погружной заливочный, масса 0,11 т</t>
  </si>
  <si>
    <t>Средний разряд работы 4,3</t>
  </si>
  <si>
    <t>1-100-43</t>
  </si>
  <si>
    <t>Краны на автомобильном ходу, грузоподъемность 16 т</t>
  </si>
  <si>
    <t>91.05.05-015</t>
  </si>
  <si>
    <t>Лебедки электрические тяговым усилием до 31,39 кН (3,2 т)</t>
  </si>
  <si>
    <t>91.06.03-062</t>
  </si>
  <si>
    <t>Тали электрические общего назначения, грузоподъемность 3,2 т</t>
  </si>
  <si>
    <t>91.06.07-005</t>
  </si>
  <si>
    <t>1.1</t>
  </si>
  <si>
    <t>Насос погружной</t>
  </si>
  <si>
    <t>Итого прямые затраты по разделу 1. Монтаж оборудования (вспомогательные ненормируемые материальные ресурсы)</t>
  </si>
  <si>
    <t>Итого по разделу 1. Монтаж оборудования (вспомогательные ненормируемые материальные ресурсы)</t>
  </si>
  <si>
    <t>НР Электротехнические установки (за исключением пункта 52): прокладка и монтаж сетей связи</t>
  </si>
  <si>
    <t>Пр/812-051.1-1</t>
  </si>
  <si>
    <t>СП Электротехнические установки (за исключением пункта 52): прокладка и монтаж сетей связи</t>
  </si>
  <si>
    <t>Пр/774-051.1</t>
  </si>
  <si>
    <t>НР Компрессорные установки, насосы и вентиляторы</t>
  </si>
  <si>
    <t>СП Компрессорные установки, насосы и вентиляторы</t>
  </si>
  <si>
    <t>Пр/812-048.0-1</t>
  </si>
  <si>
    <t>Пр/774-048.0</t>
  </si>
  <si>
    <t>Пр/812-051.2-1</t>
  </si>
  <si>
    <t>Пр/774-051.2</t>
  </si>
  <si>
    <t>НР Оборудование гидроэлектрических станций и гидротехнических сооружений</t>
  </si>
  <si>
    <t>СП Оборудование гидроэлектрических станций и гидротехнических сооружений</t>
  </si>
  <si>
    <t>Пр/812-064.0-1</t>
  </si>
  <si>
    <t>Пр/774-064.0</t>
  </si>
  <si>
    <t>Итого прямые затраты по разделу 2. Демонтаж оборудования (вспомогательные ненормируемые материальные ресурсы)</t>
  </si>
  <si>
    <t>Итого по разделу 2. Демонтаж оборудования (вспомогательные ненормируемые материальные ресурсы)</t>
  </si>
  <si>
    <t>7.1</t>
  </si>
  <si>
    <t>9.1</t>
  </si>
  <si>
    <t>10</t>
  </si>
  <si>
    <t>10.1</t>
  </si>
  <si>
    <t>11</t>
  </si>
  <si>
    <t>Производство работ осуществляется в стесненных условиях населенных пунктов
ЗТ 1,15, ЭМ 1,15, ЗТМ 1,15</t>
  </si>
  <si>
    <t>421/пр_2020_п.75_пп.а</t>
  </si>
  <si>
    <t>ОТм (ЗТм) Средний разряд машинистов 6,0</t>
  </si>
  <si>
    <t>ТЦ_ХХ.Х.ХХ.ХХ_ХХ_ХХХХХХХХХХ_
ХХ.ХХ.ХХХХ_ХХ</t>
  </si>
  <si>
    <t>11.1</t>
  </si>
  <si>
    <r>
      <t xml:space="preserve">Раздел 2. Монтаж оборудования </t>
    </r>
    <r>
      <rPr>
        <b/>
        <sz val="12"/>
        <color rgb="FF0070C0"/>
        <rFont val="Arial Narrow"/>
        <family val="2"/>
        <charset val="204"/>
      </rPr>
      <t>(вспомогательные ненормируемые материальные ресурсы)</t>
    </r>
  </si>
  <si>
    <r>
      <t xml:space="preserve">Раздел 2. Демонтаж оборудования </t>
    </r>
    <r>
      <rPr>
        <b/>
        <sz val="12"/>
        <color rgb="FF0070C0"/>
        <rFont val="Arial Narrow"/>
        <family val="2"/>
        <charset val="204"/>
      </rPr>
      <t>(вспомогательные ненормируемые материальные ресурсы)</t>
    </r>
  </si>
  <si>
    <t>III кв. 2023 г. (цифры условные)</t>
  </si>
  <si>
    <t>571/пр_2022_п.49_т.1_стр.2_стб.2</t>
  </si>
  <si>
    <t>421/пр_2020_прил.10_т.1_п.5_гр.4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</si>
</sst>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"/>
    <numFmt numFmtId="165" formatCode="0.000"/>
    <numFmt numFmtId="166" formatCode="0.0"/>
    <numFmt numFmtId="167" formatCode="#,##0.0000"/>
    <numFmt numFmtId="168" formatCode="0.0000000"/>
    <numFmt numFmtId="169" formatCode="#,##0.000"/>
  </numFmts>
  <fonts count="20" x14ac:knownFonts="1">
    <font>
      <sz val="9"/>
      <name val="Arial Cyr"/>
      <charset val="204"/>
    </font>
    <font>
      <sz val="1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sz val="12"/>
      <name val="Arial Narrow"/>
      <family val="2"/>
      <charset val="204"/>
    </font>
    <font>
      <i/>
      <sz val="12"/>
      <name val="Arial Narrow"/>
      <family val="2"/>
      <charset val="204"/>
    </font>
    <font>
      <u/>
      <sz val="12"/>
      <name val="Arial Narrow"/>
      <family val="2"/>
      <charset val="204"/>
    </font>
    <font>
      <i/>
      <sz val="9"/>
      <name val="Arial Cyr"/>
      <charset val="204"/>
    </font>
    <font>
      <b/>
      <sz val="9"/>
      <name val="Arial Cyr"/>
      <charset val="204"/>
    </font>
    <font>
      <i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i/>
      <sz val="9"/>
      <name val="Arial Narrow"/>
      <family val="2"/>
      <charset val="204"/>
    </font>
    <font>
      <sz val="12"/>
      <color rgb="FFFF0000"/>
      <name val="Arial Narrow"/>
      <family val="2"/>
      <charset val="204"/>
    </font>
    <font>
      <i/>
      <sz val="12"/>
      <color rgb="FFFF0000"/>
      <name val="Arial Narrow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b/>
      <sz val="12"/>
      <color rgb="FF0070C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3">
      <alignment horizontal="center" vertical="center" wrapText="1"/>
    </xf>
    <xf numFmtId="0" fontId="17" fillId="0" borderId="0"/>
    <xf numFmtId="0" fontId="18" fillId="0" borderId="3">
      <alignment horizontal="center" vertical="center" wrapText="1"/>
    </xf>
  </cellStyleXfs>
  <cellXfs count="144">
    <xf numFmtId="0" fontId="0" fillId="0" borderId="0" xfId="0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right" vertical="top"/>
    </xf>
    <xf numFmtId="4" fontId="4" fillId="0" borderId="0" xfId="0" applyNumberFormat="1" applyFont="1" applyFill="1"/>
    <xf numFmtId="0" fontId="4" fillId="0" borderId="0" xfId="0" applyNumberFormat="1" applyFont="1" applyFill="1" applyAlignment="1">
      <alignment horizontal="centerContinuous" vertical="top"/>
    </xf>
    <xf numFmtId="0" fontId="4" fillId="0" borderId="4" xfId="0" applyNumberFormat="1" applyFont="1" applyFill="1" applyBorder="1" applyAlignment="1">
      <alignment vertical="top"/>
    </xf>
    <xf numFmtId="0" fontId="2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2" fillId="0" borderId="0" xfId="0" applyNumberFormat="1" applyFont="1" applyFill="1" applyAlignment="1">
      <alignment horizontal="right" vertical="top"/>
    </xf>
    <xf numFmtId="0" fontId="4" fillId="0" borderId="0" xfId="0" applyNumberFormat="1" applyFont="1" applyFill="1"/>
    <xf numFmtId="49" fontId="4" fillId="0" borderId="0" xfId="0" applyNumberFormat="1" applyFont="1" applyFill="1" applyAlignment="1">
      <alignment vertical="top"/>
    </xf>
    <xf numFmtId="3" fontId="4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4" fontId="2" fillId="0" borderId="4" xfId="0" applyNumberFormat="1" applyFont="1" applyFill="1" applyBorder="1" applyAlignment="1">
      <alignment vertical="top"/>
    </xf>
    <xf numFmtId="49" fontId="2" fillId="0" borderId="0" xfId="0" applyNumberFormat="1" applyFont="1" applyFill="1" applyAlignment="1">
      <alignment vertical="top"/>
    </xf>
    <xf numFmtId="0" fontId="5" fillId="0" borderId="0" xfId="0" applyNumberFormat="1" applyFont="1" applyFill="1" applyAlignment="1">
      <alignment vertical="top"/>
    </xf>
    <xf numFmtId="0" fontId="12" fillId="0" borderId="0" xfId="0" applyFont="1" applyFill="1"/>
    <xf numFmtId="4" fontId="12" fillId="0" borderId="0" xfId="0" applyNumberFormat="1" applyFont="1" applyFill="1"/>
    <xf numFmtId="168" fontId="4" fillId="0" borderId="0" xfId="0" applyNumberFormat="1" applyFont="1" applyFill="1" applyAlignment="1">
      <alignment vertical="top"/>
    </xf>
    <xf numFmtId="168" fontId="4" fillId="0" borderId="4" xfId="0" applyNumberFormat="1" applyFont="1" applyFill="1" applyBorder="1" applyAlignment="1">
      <alignment vertical="top"/>
    </xf>
    <xf numFmtId="168" fontId="4" fillId="0" borderId="0" xfId="0" applyNumberFormat="1" applyFont="1" applyFill="1" applyAlignment="1">
      <alignment horizontal="left" vertical="top" wrapText="1"/>
    </xf>
    <xf numFmtId="168" fontId="11" fillId="0" borderId="0" xfId="0" applyNumberFormat="1" applyFont="1" applyFill="1" applyAlignment="1">
      <alignment vertical="top"/>
    </xf>
    <xf numFmtId="168" fontId="12" fillId="0" borderId="0" xfId="0" applyNumberFormat="1" applyFont="1" applyFill="1" applyAlignment="1">
      <alignment vertical="top"/>
    </xf>
    <xf numFmtId="1" fontId="4" fillId="0" borderId="0" xfId="0" applyNumberFormat="1" applyFont="1" applyFill="1" applyAlignment="1">
      <alignment horizontal="right" vertical="top"/>
    </xf>
    <xf numFmtId="1" fontId="4" fillId="0" borderId="0" xfId="0" applyNumberFormat="1" applyFont="1" applyFill="1" applyAlignment="1">
      <alignment vertical="top"/>
    </xf>
    <xf numFmtId="165" fontId="4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vertical="top"/>
    </xf>
    <xf numFmtId="168" fontId="2" fillId="0" borderId="0" xfId="0" applyNumberFormat="1" applyFont="1" applyFill="1" applyAlignment="1">
      <alignment vertical="top"/>
    </xf>
    <xf numFmtId="168" fontId="4" fillId="0" borderId="0" xfId="0" applyNumberFormat="1" applyFont="1" applyFill="1" applyAlignment="1">
      <alignment horizontal="right" vertical="top"/>
    </xf>
    <xf numFmtId="2" fontId="4" fillId="0" borderId="0" xfId="0" applyNumberFormat="1" applyFont="1" applyFill="1" applyAlignment="1">
      <alignment horizontal="right" vertical="top"/>
    </xf>
    <xf numFmtId="0" fontId="5" fillId="0" borderId="0" xfId="0" applyNumberFormat="1" applyFont="1" applyFill="1" applyAlignment="1">
      <alignment horizontal="centerContinuous" vertical="top"/>
    </xf>
    <xf numFmtId="164" fontId="5" fillId="0" borderId="0" xfId="0" applyNumberFormat="1" applyFont="1" applyFill="1" applyAlignment="1">
      <alignment horizontal="right" vertical="top"/>
    </xf>
    <xf numFmtId="2" fontId="4" fillId="0" borderId="0" xfId="0" applyNumberFormat="1" applyFont="1" applyFill="1"/>
    <xf numFmtId="49" fontId="2" fillId="0" borderId="0" xfId="0" applyNumberFormat="1" applyFont="1" applyFill="1" applyAlignment="1">
      <alignment vertical="top" wrapText="1"/>
    </xf>
    <xf numFmtId="3" fontId="2" fillId="0" borderId="0" xfId="0" applyNumberFormat="1" applyFont="1" applyFill="1" applyAlignment="1">
      <alignment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168" fontId="5" fillId="0" borderId="0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Alignment="1">
      <alignment horizontal="left" vertical="top" wrapText="1"/>
    </xf>
    <xf numFmtId="49" fontId="2" fillId="0" borderId="0" xfId="0" applyNumberFormat="1" applyFont="1" applyFill="1" applyAlignment="1"/>
    <xf numFmtId="0" fontId="4" fillId="0" borderId="0" xfId="0" applyNumberFormat="1" applyFont="1" applyFill="1" applyAlignment="1">
      <alignment wrapText="1"/>
    </xf>
    <xf numFmtId="168" fontId="0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 wrapText="1"/>
    </xf>
    <xf numFmtId="4" fontId="4" fillId="0" borderId="2" xfId="0" applyNumberFormat="1" applyFont="1" applyFill="1" applyBorder="1" applyAlignment="1">
      <alignment horizontal="right"/>
    </xf>
    <xf numFmtId="168" fontId="4" fillId="0" borderId="0" xfId="0" applyNumberFormat="1" applyFont="1" applyFill="1" applyAlignment="1"/>
    <xf numFmtId="4" fontId="6" fillId="0" borderId="0" xfId="0" applyNumberFormat="1" applyFont="1" applyFill="1" applyAlignment="1"/>
    <xf numFmtId="0" fontId="4" fillId="0" borderId="0" xfId="0" applyNumberFormat="1" applyFont="1" applyFill="1" applyAlignment="1"/>
    <xf numFmtId="0" fontId="5" fillId="0" borderId="0" xfId="0" applyNumberFormat="1" applyFont="1" applyFill="1" applyAlignment="1">
      <alignment wrapText="1"/>
    </xf>
    <xf numFmtId="0" fontId="6" fillId="0" borderId="0" xfId="0" applyNumberFormat="1" applyFont="1" applyFill="1" applyAlignment="1">
      <alignment vertical="top" wrapText="1"/>
    </xf>
    <xf numFmtId="4" fontId="6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wrapText="1"/>
    </xf>
    <xf numFmtId="4" fontId="4" fillId="0" borderId="7" xfId="0" applyNumberFormat="1" applyFont="1" applyFill="1" applyBorder="1" applyAlignment="1">
      <alignment horizontal="right"/>
    </xf>
    <xf numFmtId="168" fontId="4" fillId="0" borderId="0" xfId="0" applyNumberFormat="1" applyFont="1" applyFill="1"/>
    <xf numFmtId="0" fontId="4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vertical="top"/>
    </xf>
    <xf numFmtId="167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/>
    <xf numFmtId="168" fontId="1" fillId="0" borderId="1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3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Alignment="1">
      <alignment horizontal="centerContinuous" vertical="top"/>
    </xf>
    <xf numFmtId="0" fontId="4" fillId="0" borderId="0" xfId="0" applyNumberFormat="1" applyFont="1" applyFill="1" applyAlignment="1">
      <alignment horizontal="right" vertical="top" wrapText="1"/>
    </xf>
    <xf numFmtId="49" fontId="10" fillId="0" borderId="0" xfId="0" applyNumberFormat="1" applyFont="1" applyFill="1" applyAlignment="1">
      <alignment vertical="top"/>
    </xf>
    <xf numFmtId="2" fontId="4" fillId="0" borderId="0" xfId="0" applyNumberFormat="1" applyFont="1" applyFill="1" applyAlignment="1">
      <alignment vertical="top"/>
    </xf>
    <xf numFmtId="2" fontId="5" fillId="0" borderId="0" xfId="0" applyNumberFormat="1" applyFont="1" applyFill="1" applyAlignment="1">
      <alignment horizontal="right" vertical="top"/>
    </xf>
    <xf numFmtId="164" fontId="4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Alignment="1">
      <alignment vertical="top"/>
    </xf>
    <xf numFmtId="2" fontId="4" fillId="0" borderId="4" xfId="0" applyNumberFormat="1" applyFont="1" applyFill="1" applyBorder="1" applyAlignment="1">
      <alignment vertical="top"/>
    </xf>
    <xf numFmtId="166" fontId="4" fillId="0" borderId="0" xfId="0" applyNumberFormat="1" applyFont="1" applyFill="1" applyAlignment="1">
      <alignment horizontal="right" vertical="top"/>
    </xf>
    <xf numFmtId="49" fontId="4" fillId="0" borderId="4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vertical="top" wrapText="1"/>
    </xf>
    <xf numFmtId="166" fontId="5" fillId="0" borderId="0" xfId="0" applyNumberFormat="1" applyFont="1" applyFill="1" applyAlignment="1">
      <alignment horizontal="right" vertical="top"/>
    </xf>
    <xf numFmtId="49" fontId="4" fillId="0" borderId="0" xfId="0" applyNumberFormat="1" applyFont="1" applyFill="1" applyAlignment="1">
      <alignment horizontal="center" vertical="top"/>
    </xf>
    <xf numFmtId="168" fontId="4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Border="1" applyAlignment="1">
      <alignment vertical="top"/>
    </xf>
    <xf numFmtId="168" fontId="4" fillId="0" borderId="0" xfId="0" applyNumberFormat="1" applyFont="1" applyFill="1" applyBorder="1" applyAlignment="1">
      <alignment vertical="top"/>
    </xf>
    <xf numFmtId="4" fontId="4" fillId="0" borderId="0" xfId="0" applyNumberFormat="1" applyFont="1" applyFill="1" applyBorder="1" applyAlignment="1">
      <alignment vertical="top"/>
    </xf>
    <xf numFmtId="2" fontId="14" fillId="0" borderId="0" xfId="0" applyNumberFormat="1" applyFont="1" applyFill="1" applyAlignment="1">
      <alignment horizontal="right" vertical="top"/>
    </xf>
    <xf numFmtId="4" fontId="14" fillId="0" borderId="0" xfId="0" applyNumberFormat="1" applyFont="1" applyFill="1" applyAlignment="1">
      <alignment horizontal="right" vertical="top"/>
    </xf>
    <xf numFmtId="2" fontId="15" fillId="0" borderId="0" xfId="0" applyNumberFormat="1" applyFont="1" applyFill="1" applyAlignment="1">
      <alignment horizontal="right" vertical="top"/>
    </xf>
    <xf numFmtId="2" fontId="14" fillId="0" borderId="0" xfId="0" applyNumberFormat="1" applyFont="1" applyFill="1" applyAlignment="1">
      <alignment vertical="top"/>
    </xf>
    <xf numFmtId="0" fontId="14" fillId="0" borderId="0" xfId="0" applyNumberFormat="1" applyFont="1" applyFill="1"/>
    <xf numFmtId="168" fontId="14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  <xf numFmtId="165" fontId="5" fillId="0" borderId="0" xfId="0" applyNumberFormat="1" applyFont="1" applyFill="1" applyAlignment="1">
      <alignment horizontal="right" vertical="top"/>
    </xf>
    <xf numFmtId="2" fontId="4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vertical="top" wrapText="1"/>
    </xf>
    <xf numFmtId="0" fontId="2" fillId="0" borderId="0" xfId="0" applyNumberFormat="1" applyFont="1" applyFill="1" applyAlignment="1">
      <alignment vertical="top" wrapText="1"/>
    </xf>
    <xf numFmtId="0" fontId="5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12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4" fillId="0" borderId="0" xfId="0" applyNumberFormat="1" applyFont="1" applyFill="1" applyAlignment="1">
      <alignment vertical="top" wrapText="1"/>
    </xf>
    <xf numFmtId="0" fontId="9" fillId="0" borderId="0" xfId="0" applyNumberFormat="1" applyFont="1" applyFill="1" applyAlignment="1">
      <alignment vertical="top" wrapText="1"/>
    </xf>
    <xf numFmtId="166" fontId="4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2" fillId="0" borderId="0" xfId="0" applyNumberFormat="1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0" fontId="5" fillId="0" borderId="0" xfId="0" applyNumberFormat="1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NumberFormat="1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169" fontId="6" fillId="0" borderId="0" xfId="0" applyNumberFormat="1" applyFont="1" applyFill="1" applyBorder="1" applyAlignment="1">
      <alignment horizontal="right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top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</cellXfs>
  <cellStyles count="4">
    <cellStyle name="ContentStyle" xfId="3"/>
    <cellStyle name="HeaderStyle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6"/>
  <sheetViews>
    <sheetView showGridLines="0" tabSelected="1" topLeftCell="A253" zoomScale="70" zoomScaleNormal="70" workbookViewId="0">
      <selection activeCell="D277" sqref="D277"/>
    </sheetView>
  </sheetViews>
  <sheetFormatPr defaultColWidth="9.140625" defaultRowHeight="15.75" x14ac:dyDescent="0.25"/>
  <cols>
    <col min="1" max="1" width="7.7109375" style="19" customWidth="1"/>
    <col min="2" max="2" width="32.42578125" style="104" customWidth="1"/>
    <col min="3" max="3" width="42.28515625" style="104" customWidth="1"/>
    <col min="4" max="4" width="16.28515625" style="13" customWidth="1"/>
    <col min="5" max="5" width="12.140625" style="27" customWidth="1"/>
    <col min="6" max="6" width="11.42578125" style="27" customWidth="1"/>
    <col min="7" max="7" width="15.42578125" style="27" customWidth="1"/>
    <col min="8" max="8" width="12.7109375" style="14" customWidth="1"/>
    <col min="9" max="9" width="8.5703125" style="14" customWidth="1"/>
    <col min="10" max="10" width="15" style="14" customWidth="1"/>
    <col min="11" max="11" width="13.85546875" style="13" customWidth="1"/>
    <col min="12" max="12" width="16.85546875" style="14" customWidth="1"/>
    <col min="13" max="13" width="14.42578125" style="18" bestFit="1" customWidth="1"/>
    <col min="14" max="14" width="18.7109375" style="8" customWidth="1"/>
    <col min="15" max="15" width="9.7109375" style="18" bestFit="1" customWidth="1"/>
    <col min="16" max="16384" width="9.140625" style="18"/>
  </cols>
  <sheetData>
    <row r="1" spans="1:14" x14ac:dyDescent="0.25">
      <c r="A1" s="121" t="s">
        <v>96</v>
      </c>
      <c r="B1" s="121"/>
      <c r="C1" s="121"/>
      <c r="D1" s="121"/>
      <c r="E1" s="121"/>
      <c r="F1" s="122" t="s">
        <v>97</v>
      </c>
      <c r="G1" s="122"/>
      <c r="H1" s="122"/>
      <c r="I1" s="122"/>
      <c r="J1" s="122"/>
      <c r="K1" s="122"/>
      <c r="L1" s="122"/>
      <c r="N1" s="18"/>
    </row>
    <row r="2" spans="1:14" ht="63.6" customHeight="1" x14ac:dyDescent="0.25">
      <c r="A2" s="121" t="s">
        <v>98</v>
      </c>
      <c r="B2" s="121"/>
      <c r="C2" s="121"/>
      <c r="D2" s="121"/>
      <c r="E2" s="121"/>
      <c r="F2" s="122" t="s">
        <v>132</v>
      </c>
      <c r="G2" s="122"/>
      <c r="H2" s="122"/>
      <c r="I2" s="122"/>
      <c r="J2" s="122"/>
      <c r="K2" s="122"/>
      <c r="L2" s="122"/>
      <c r="N2" s="18"/>
    </row>
    <row r="3" spans="1:14" ht="78.599999999999994" customHeight="1" x14ac:dyDescent="0.25">
      <c r="A3" s="121" t="s">
        <v>99</v>
      </c>
      <c r="B3" s="121"/>
      <c r="C3" s="121"/>
      <c r="D3" s="121"/>
      <c r="E3" s="121"/>
      <c r="F3" s="122" t="s">
        <v>131</v>
      </c>
      <c r="G3" s="122"/>
      <c r="H3" s="122"/>
      <c r="I3" s="122"/>
      <c r="J3" s="122"/>
      <c r="K3" s="122"/>
      <c r="L3" s="122"/>
      <c r="N3" s="18"/>
    </row>
    <row r="4" spans="1:14" ht="78.75" customHeight="1" x14ac:dyDescent="0.25">
      <c r="A4" s="121" t="s">
        <v>100</v>
      </c>
      <c r="B4" s="121"/>
      <c r="C4" s="121"/>
      <c r="D4" s="121"/>
      <c r="E4" s="121"/>
      <c r="F4" s="122" t="s">
        <v>118</v>
      </c>
      <c r="G4" s="122"/>
      <c r="H4" s="122"/>
      <c r="I4" s="122"/>
      <c r="J4" s="122"/>
      <c r="K4" s="122"/>
      <c r="L4" s="122"/>
      <c r="N4" s="18"/>
    </row>
    <row r="5" spans="1:14" ht="48.6" customHeight="1" x14ac:dyDescent="0.25">
      <c r="A5" s="121" t="s">
        <v>101</v>
      </c>
      <c r="B5" s="121"/>
      <c r="C5" s="121"/>
      <c r="D5" s="121"/>
      <c r="E5" s="121"/>
      <c r="F5" s="122" t="s">
        <v>127</v>
      </c>
      <c r="G5" s="122"/>
      <c r="H5" s="122"/>
      <c r="I5" s="122"/>
      <c r="J5" s="122"/>
      <c r="K5" s="122"/>
      <c r="L5" s="122"/>
      <c r="N5" s="18"/>
    </row>
    <row r="6" spans="1:14" x14ac:dyDescent="0.25">
      <c r="A6" s="121" t="s">
        <v>104</v>
      </c>
      <c r="B6" s="121"/>
      <c r="C6" s="121"/>
      <c r="D6" s="121"/>
      <c r="E6" s="121"/>
      <c r="F6" s="122" t="s">
        <v>130</v>
      </c>
      <c r="G6" s="122"/>
      <c r="H6" s="122"/>
      <c r="I6" s="122"/>
      <c r="J6" s="122"/>
      <c r="K6" s="122"/>
      <c r="L6" s="122"/>
      <c r="N6" s="18"/>
    </row>
    <row r="7" spans="1:14" ht="15.6" customHeight="1" x14ac:dyDescent="0.25">
      <c r="A7" s="121" t="s">
        <v>102</v>
      </c>
      <c r="B7" s="121"/>
      <c r="C7" s="121"/>
      <c r="D7" s="121"/>
      <c r="E7" s="121"/>
      <c r="F7" s="122" t="s">
        <v>97</v>
      </c>
      <c r="G7" s="122"/>
      <c r="H7" s="122"/>
      <c r="I7" s="122"/>
      <c r="J7" s="122"/>
      <c r="K7" s="122"/>
      <c r="L7" s="122"/>
      <c r="N7" s="18"/>
    </row>
    <row r="8" spans="1:14" x14ac:dyDescent="0.25">
      <c r="A8" s="121" t="s">
        <v>103</v>
      </c>
      <c r="B8" s="121"/>
      <c r="C8" s="121"/>
      <c r="D8" s="121"/>
      <c r="E8" s="121"/>
      <c r="F8" s="122" t="s">
        <v>97</v>
      </c>
      <c r="G8" s="122"/>
      <c r="H8" s="122"/>
      <c r="I8" s="122"/>
      <c r="J8" s="122"/>
      <c r="K8" s="122"/>
      <c r="L8" s="122"/>
      <c r="N8" s="18"/>
    </row>
    <row r="9" spans="1:14" ht="21" customHeight="1" x14ac:dyDescent="0.25">
      <c r="A9" s="2"/>
      <c r="B9" s="107"/>
      <c r="C9" s="107"/>
      <c r="D9" s="107"/>
      <c r="E9" s="29"/>
      <c r="F9" s="29"/>
      <c r="G9" s="29"/>
      <c r="H9" s="107"/>
      <c r="I9" s="107"/>
      <c r="J9" s="107"/>
      <c r="K9" s="107"/>
      <c r="L9" s="107"/>
      <c r="N9" s="18"/>
    </row>
    <row r="11" spans="1:14" x14ac:dyDescent="0.25">
      <c r="A11" s="123" t="s">
        <v>57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N11" s="18"/>
    </row>
    <row r="12" spans="1:14" ht="16.5" x14ac:dyDescent="0.25">
      <c r="A12" s="1"/>
      <c r="B12" s="124" t="s">
        <v>0</v>
      </c>
      <c r="C12" s="124"/>
      <c r="D12" s="124"/>
      <c r="E12" s="124"/>
      <c r="F12" s="124"/>
      <c r="G12" s="124"/>
      <c r="H12" s="124"/>
      <c r="I12" s="124"/>
      <c r="J12" s="124"/>
      <c r="K12" s="124"/>
      <c r="L12" s="3"/>
      <c r="N12" s="18"/>
    </row>
    <row r="13" spans="1:14" x14ac:dyDescent="0.25">
      <c r="I13" s="13"/>
      <c r="L13" s="20"/>
      <c r="N13" s="18"/>
    </row>
    <row r="14" spans="1:14" x14ac:dyDescent="0.25">
      <c r="A14" s="126" t="s">
        <v>58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N14" s="18"/>
    </row>
    <row r="15" spans="1:14" ht="16.5" x14ac:dyDescent="0.25">
      <c r="B15" s="124" t="s">
        <v>2</v>
      </c>
      <c r="C15" s="124"/>
      <c r="D15" s="124"/>
      <c r="E15" s="124"/>
      <c r="F15" s="124"/>
      <c r="G15" s="124"/>
      <c r="H15" s="124"/>
      <c r="I15" s="124"/>
      <c r="J15" s="124"/>
      <c r="K15" s="124"/>
      <c r="L15" s="20"/>
      <c r="N15" s="18"/>
    </row>
    <row r="16" spans="1:14" x14ac:dyDescent="0.25">
      <c r="I16" s="13"/>
      <c r="L16" s="20"/>
      <c r="N16" s="18"/>
    </row>
    <row r="17" spans="1:14" x14ac:dyDescent="0.25">
      <c r="A17" s="42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43"/>
      <c r="N17" s="18"/>
    </row>
    <row r="18" spans="1:14" x14ac:dyDescent="0.25">
      <c r="A18" s="42"/>
      <c r="B18" s="127" t="s">
        <v>25</v>
      </c>
      <c r="C18" s="127"/>
      <c r="D18" s="127"/>
      <c r="E18" s="127"/>
      <c r="F18" s="127"/>
      <c r="G18" s="127"/>
      <c r="H18" s="127"/>
      <c r="I18" s="127"/>
      <c r="J18" s="127"/>
      <c r="K18" s="127"/>
      <c r="L18" s="43"/>
      <c r="N18" s="18"/>
    </row>
    <row r="19" spans="1:14" x14ac:dyDescent="0.25">
      <c r="A19" s="42"/>
      <c r="B19" s="44"/>
      <c r="C19" s="44"/>
      <c r="D19" s="45"/>
      <c r="E19" s="46"/>
      <c r="F19" s="46"/>
      <c r="G19" s="46"/>
      <c r="H19" s="44"/>
      <c r="I19" s="44"/>
      <c r="J19" s="44"/>
      <c r="K19" s="44"/>
      <c r="L19" s="43"/>
      <c r="N19" s="18"/>
    </row>
    <row r="20" spans="1:14" x14ac:dyDescent="0.25">
      <c r="A20" s="128" t="s">
        <v>60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N20" s="18"/>
    </row>
    <row r="21" spans="1:14" ht="16.5" x14ac:dyDescent="0.25">
      <c r="B21" s="124" t="s">
        <v>119</v>
      </c>
      <c r="C21" s="124"/>
      <c r="D21" s="124"/>
      <c r="E21" s="124"/>
      <c r="F21" s="124"/>
      <c r="G21" s="124"/>
      <c r="H21" s="124"/>
      <c r="I21" s="124"/>
      <c r="J21" s="124"/>
      <c r="K21" s="124"/>
      <c r="L21" s="3"/>
      <c r="N21" s="18"/>
    </row>
    <row r="22" spans="1:14" x14ac:dyDescent="0.25">
      <c r="I22" s="13"/>
      <c r="L22" s="20"/>
      <c r="N22" s="18"/>
    </row>
    <row r="23" spans="1:14" x14ac:dyDescent="0.25">
      <c r="A23" s="19" t="s">
        <v>3</v>
      </c>
      <c r="C23" s="47" t="s">
        <v>92</v>
      </c>
      <c r="D23" s="13" t="s">
        <v>4</v>
      </c>
      <c r="I23" s="13"/>
      <c r="L23" s="20"/>
      <c r="N23" s="18"/>
    </row>
    <row r="24" spans="1:14" x14ac:dyDescent="0.25">
      <c r="I24" s="13"/>
      <c r="L24" s="20"/>
      <c r="N24" s="18"/>
    </row>
    <row r="25" spans="1:14" x14ac:dyDescent="0.25">
      <c r="A25" s="19" t="s">
        <v>5</v>
      </c>
      <c r="C25" s="138" t="s">
        <v>59</v>
      </c>
      <c r="D25" s="138"/>
      <c r="E25" s="138"/>
      <c r="F25" s="138"/>
      <c r="G25" s="138"/>
      <c r="H25" s="138"/>
      <c r="I25" s="138"/>
      <c r="J25" s="138"/>
      <c r="K25" s="138"/>
      <c r="L25" s="138"/>
      <c r="N25" s="18"/>
    </row>
    <row r="26" spans="1:14" ht="16.5" x14ac:dyDescent="0.25">
      <c r="A26" s="48"/>
      <c r="C26" s="139" t="s">
        <v>24</v>
      </c>
      <c r="D26" s="139"/>
      <c r="E26" s="139"/>
      <c r="F26" s="139"/>
      <c r="G26" s="139"/>
      <c r="H26" s="139"/>
      <c r="I26" s="139"/>
      <c r="J26" s="139"/>
      <c r="K26" s="139"/>
      <c r="L26" s="139"/>
      <c r="N26" s="18"/>
    </row>
    <row r="27" spans="1:14" x14ac:dyDescent="0.25">
      <c r="I27" s="13"/>
      <c r="L27" s="20"/>
      <c r="N27" s="18"/>
    </row>
    <row r="28" spans="1:14" x14ac:dyDescent="0.25">
      <c r="A28" s="49" t="s">
        <v>128</v>
      </c>
      <c r="B28" s="50"/>
      <c r="D28" s="140" t="s">
        <v>200</v>
      </c>
      <c r="E28" s="141"/>
      <c r="F28" s="141"/>
      <c r="G28" s="141"/>
      <c r="H28" s="141"/>
      <c r="I28" s="141"/>
      <c r="J28" s="141"/>
      <c r="K28" s="141"/>
      <c r="L28" s="141"/>
      <c r="N28" s="18"/>
    </row>
    <row r="29" spans="1:14" x14ac:dyDescent="0.25">
      <c r="A29" s="49"/>
      <c r="B29" s="50"/>
      <c r="D29" s="108"/>
      <c r="E29" s="51"/>
      <c r="F29" s="51"/>
      <c r="G29" s="51"/>
      <c r="H29" s="109"/>
      <c r="I29" s="109"/>
      <c r="J29" s="109"/>
      <c r="K29" s="109"/>
      <c r="L29" s="109"/>
      <c r="N29" s="18"/>
    </row>
    <row r="30" spans="1:14" ht="19.5" customHeight="1" x14ac:dyDescent="0.25">
      <c r="A30" s="49" t="s">
        <v>1</v>
      </c>
      <c r="B30" s="50"/>
      <c r="C30" s="52"/>
      <c r="D30" s="53">
        <f>L247/1000</f>
        <v>1868.97</v>
      </c>
      <c r="E30" s="54" t="s">
        <v>6</v>
      </c>
      <c r="G30" s="121" t="s">
        <v>19</v>
      </c>
      <c r="H30" s="121"/>
      <c r="I30" s="121"/>
      <c r="K30" s="55">
        <f>L251/1000</f>
        <v>64.62</v>
      </c>
      <c r="L30" s="56" t="s">
        <v>6</v>
      </c>
      <c r="N30" s="18"/>
    </row>
    <row r="31" spans="1:14" ht="37.9" customHeight="1" x14ac:dyDescent="0.25">
      <c r="A31" s="2"/>
      <c r="B31" s="57" t="s">
        <v>7</v>
      </c>
      <c r="C31" s="58"/>
      <c r="D31" s="59"/>
      <c r="E31" s="54"/>
      <c r="G31" s="121" t="s">
        <v>93</v>
      </c>
      <c r="H31" s="121"/>
      <c r="I31" s="121"/>
      <c r="K31" s="59">
        <f>L253/1000</f>
        <v>2.5299999999999998</v>
      </c>
      <c r="L31" s="13" t="s">
        <v>6</v>
      </c>
      <c r="N31" s="18"/>
    </row>
    <row r="32" spans="1:14" ht="32.450000000000003" customHeight="1" x14ac:dyDescent="0.25">
      <c r="A32" s="2"/>
      <c r="B32" s="60" t="s">
        <v>8</v>
      </c>
      <c r="C32" s="52"/>
      <c r="D32" s="53">
        <f>L203/1000</f>
        <v>0</v>
      </c>
      <c r="E32" s="54" t="s">
        <v>6</v>
      </c>
      <c r="G32" s="121" t="s">
        <v>9</v>
      </c>
      <c r="H32" s="121"/>
      <c r="I32" s="121"/>
      <c r="J32" s="125">
        <f>G265</f>
        <v>185.81899999999999</v>
      </c>
      <c r="K32" s="125"/>
      <c r="L32" s="20" t="s">
        <v>23</v>
      </c>
      <c r="N32" s="18"/>
    </row>
    <row r="33" spans="1:14" ht="30" customHeight="1" x14ac:dyDescent="0.25">
      <c r="A33" s="2"/>
      <c r="B33" s="61" t="s">
        <v>10</v>
      </c>
      <c r="C33" s="52"/>
      <c r="D33" s="62">
        <f>L216/1000</f>
        <v>173.12</v>
      </c>
      <c r="E33" s="54" t="s">
        <v>6</v>
      </c>
      <c r="G33" s="121" t="s">
        <v>11</v>
      </c>
      <c r="H33" s="121"/>
      <c r="I33" s="121"/>
      <c r="J33" s="125">
        <f>G266</f>
        <v>8.359</v>
      </c>
      <c r="K33" s="125"/>
      <c r="L33" s="20" t="s">
        <v>23</v>
      </c>
    </row>
    <row r="34" spans="1:14" ht="30" customHeight="1" x14ac:dyDescent="0.25">
      <c r="A34" s="2"/>
      <c r="B34" s="61" t="s">
        <v>12</v>
      </c>
      <c r="C34" s="52"/>
      <c r="D34" s="62">
        <f>L229/1000</f>
        <v>1695.86</v>
      </c>
      <c r="E34" s="54" t="s">
        <v>6</v>
      </c>
    </row>
    <row r="35" spans="1:14" x14ac:dyDescent="0.25">
      <c r="A35" s="2"/>
      <c r="B35" s="61" t="s">
        <v>13</v>
      </c>
      <c r="C35" s="52"/>
      <c r="D35" s="62">
        <f>L231/1000</f>
        <v>0</v>
      </c>
      <c r="E35" s="54" t="s">
        <v>6</v>
      </c>
      <c r="G35" s="63"/>
      <c r="H35" s="18"/>
      <c r="I35" s="18"/>
      <c r="J35" s="18"/>
      <c r="K35" s="18"/>
      <c r="L35" s="18"/>
    </row>
    <row r="36" spans="1:14" x14ac:dyDescent="0.25">
      <c r="A36" s="2"/>
      <c r="B36" s="61"/>
      <c r="C36" s="52"/>
      <c r="D36" s="64"/>
      <c r="E36" s="54"/>
      <c r="G36" s="54"/>
      <c r="I36" s="65"/>
      <c r="J36" s="66"/>
      <c r="K36" s="67"/>
      <c r="L36" s="68"/>
    </row>
    <row r="37" spans="1:14" ht="21.75" customHeight="1" x14ac:dyDescent="0.25">
      <c r="A37" s="129" t="s">
        <v>14</v>
      </c>
      <c r="B37" s="131" t="s">
        <v>18</v>
      </c>
      <c r="C37" s="131" t="s">
        <v>15</v>
      </c>
      <c r="D37" s="131" t="s">
        <v>16</v>
      </c>
      <c r="E37" s="133" t="s">
        <v>17</v>
      </c>
      <c r="F37" s="134"/>
      <c r="G37" s="135"/>
      <c r="H37" s="137" t="s">
        <v>95</v>
      </c>
      <c r="I37" s="137"/>
      <c r="J37" s="137"/>
      <c r="K37" s="137"/>
      <c r="L37" s="137"/>
    </row>
    <row r="38" spans="1:14" ht="76.5" customHeight="1" x14ac:dyDescent="0.25">
      <c r="A38" s="130"/>
      <c r="B38" s="132"/>
      <c r="C38" s="132"/>
      <c r="D38" s="132"/>
      <c r="E38" s="69" t="s">
        <v>20</v>
      </c>
      <c r="F38" s="69" t="s">
        <v>22</v>
      </c>
      <c r="G38" s="69" t="s">
        <v>21</v>
      </c>
      <c r="H38" s="70" t="s">
        <v>120</v>
      </c>
      <c r="I38" s="70" t="s">
        <v>70</v>
      </c>
      <c r="J38" s="70" t="s">
        <v>121</v>
      </c>
      <c r="K38" s="71" t="s">
        <v>22</v>
      </c>
      <c r="L38" s="70" t="s">
        <v>71</v>
      </c>
    </row>
    <row r="39" spans="1:14" x14ac:dyDescent="0.25">
      <c r="A39" s="72">
        <v>1</v>
      </c>
      <c r="B39" s="73">
        <v>2</v>
      </c>
      <c r="C39" s="73">
        <v>3</v>
      </c>
      <c r="D39" s="74">
        <v>4</v>
      </c>
      <c r="E39" s="74">
        <v>5</v>
      </c>
      <c r="F39" s="74">
        <v>6</v>
      </c>
      <c r="G39" s="74">
        <v>7</v>
      </c>
      <c r="H39" s="75">
        <v>8</v>
      </c>
      <c r="I39" s="75">
        <v>9</v>
      </c>
      <c r="J39" s="75">
        <v>10</v>
      </c>
      <c r="K39" s="75">
        <v>11</v>
      </c>
      <c r="L39" s="75">
        <v>12</v>
      </c>
    </row>
    <row r="40" spans="1:14" ht="47.25" x14ac:dyDescent="0.25">
      <c r="C40" s="87" t="s">
        <v>198</v>
      </c>
      <c r="K40" s="27"/>
      <c r="N40" s="18"/>
    </row>
    <row r="41" spans="1:14" ht="63" x14ac:dyDescent="0.25">
      <c r="A41" s="76" t="s">
        <v>26</v>
      </c>
      <c r="B41" s="104" t="s">
        <v>87</v>
      </c>
      <c r="C41" s="104" t="s">
        <v>46</v>
      </c>
      <c r="D41" s="39" t="s">
        <v>47</v>
      </c>
      <c r="E41" s="32">
        <v>20</v>
      </c>
      <c r="F41" s="33"/>
      <c r="G41" s="32">
        <v>20</v>
      </c>
      <c r="I41" s="13"/>
      <c r="K41" s="27"/>
      <c r="N41" s="18"/>
    </row>
    <row r="42" spans="1:14" x14ac:dyDescent="0.25">
      <c r="B42" s="77">
        <v>1</v>
      </c>
      <c r="C42" s="104" t="s">
        <v>72</v>
      </c>
      <c r="D42" s="9" t="s">
        <v>23</v>
      </c>
      <c r="E42" s="38"/>
      <c r="F42" s="38"/>
      <c r="G42" s="85">
        <f>G43</f>
        <v>48.8</v>
      </c>
      <c r="I42" s="16"/>
      <c r="J42" s="16"/>
      <c r="K42" s="37"/>
      <c r="L42" s="17">
        <f>L43</f>
        <v>19404.830000000002</v>
      </c>
      <c r="N42" s="18"/>
    </row>
    <row r="43" spans="1:14" x14ac:dyDescent="0.25">
      <c r="A43" s="78"/>
      <c r="B43" s="77" t="s">
        <v>80</v>
      </c>
      <c r="C43" s="106" t="s">
        <v>88</v>
      </c>
      <c r="D43" s="9" t="s">
        <v>23</v>
      </c>
      <c r="E43" s="38">
        <v>2.44</v>
      </c>
      <c r="F43" s="38"/>
      <c r="G43" s="85">
        <f>E43*G41</f>
        <v>48.8</v>
      </c>
      <c r="I43" s="16"/>
      <c r="J43" s="16">
        <v>397.64</v>
      </c>
      <c r="K43" s="37"/>
      <c r="L43" s="16">
        <f>J43*G43</f>
        <v>19404.830000000002</v>
      </c>
      <c r="N43" s="18"/>
    </row>
    <row r="44" spans="1:14" x14ac:dyDescent="0.25">
      <c r="B44" s="77">
        <v>2</v>
      </c>
      <c r="C44" s="104" t="s">
        <v>27</v>
      </c>
      <c r="E44" s="79"/>
      <c r="F44" s="38"/>
      <c r="G44" s="79"/>
      <c r="H44" s="16"/>
      <c r="I44" s="16"/>
      <c r="J44" s="16"/>
      <c r="K44" s="37"/>
      <c r="L44" s="17">
        <f>L46</f>
        <v>4305</v>
      </c>
      <c r="N44" s="18"/>
    </row>
    <row r="45" spans="1:14" x14ac:dyDescent="0.25">
      <c r="B45" s="77"/>
      <c r="C45" s="106" t="s">
        <v>69</v>
      </c>
      <c r="D45" s="39" t="s">
        <v>23</v>
      </c>
      <c r="E45" s="80"/>
      <c r="F45" s="80"/>
      <c r="G45" s="88">
        <f>G47</f>
        <v>4.2</v>
      </c>
      <c r="H45" s="16"/>
      <c r="I45" s="16"/>
      <c r="J45" s="16"/>
      <c r="K45" s="37"/>
      <c r="L45" s="17">
        <f>L47</f>
        <v>1243.28</v>
      </c>
      <c r="N45" s="18"/>
    </row>
    <row r="46" spans="1:14" ht="47.25" x14ac:dyDescent="0.25">
      <c r="B46" s="77" t="s">
        <v>76</v>
      </c>
      <c r="C46" s="104" t="s">
        <v>75</v>
      </c>
      <c r="D46" s="9" t="s">
        <v>50</v>
      </c>
      <c r="E46" s="79">
        <v>0.21</v>
      </c>
      <c r="F46" s="79"/>
      <c r="G46" s="83">
        <f>E46*G41</f>
        <v>4.2</v>
      </c>
      <c r="H46" s="16"/>
      <c r="I46" s="15"/>
      <c r="J46" s="16">
        <v>1025</v>
      </c>
      <c r="K46" s="37"/>
      <c r="L46" s="16">
        <f>J46*G46</f>
        <v>4305</v>
      </c>
      <c r="N46" s="18"/>
    </row>
    <row r="47" spans="1:14" x14ac:dyDescent="0.25">
      <c r="B47" s="77" t="s">
        <v>81</v>
      </c>
      <c r="C47" s="104" t="s">
        <v>91</v>
      </c>
      <c r="D47" s="82" t="s">
        <v>23</v>
      </c>
      <c r="E47" s="79">
        <f>E46</f>
        <v>0.21</v>
      </c>
      <c r="F47" s="79"/>
      <c r="G47" s="83">
        <f>E47*G41</f>
        <v>4.2</v>
      </c>
      <c r="H47" s="18"/>
      <c r="I47" s="16"/>
      <c r="J47" s="16">
        <v>296.02</v>
      </c>
      <c r="K47" s="37"/>
      <c r="L47" s="16">
        <f>J47*G47</f>
        <v>1243.28</v>
      </c>
      <c r="N47" s="18"/>
    </row>
    <row r="48" spans="1:14" x14ac:dyDescent="0.25">
      <c r="C48" s="11" t="s">
        <v>73</v>
      </c>
      <c r="D48" s="10"/>
      <c r="E48" s="84"/>
      <c r="F48" s="84"/>
      <c r="G48" s="84"/>
      <c r="H48" s="5"/>
      <c r="I48" s="5"/>
      <c r="J48" s="5"/>
      <c r="K48" s="28"/>
      <c r="L48" s="7">
        <f>L42+L44+L45</f>
        <v>24953.11</v>
      </c>
      <c r="N48" s="18"/>
    </row>
    <row r="49" spans="1:14" ht="31.5" x14ac:dyDescent="0.25">
      <c r="A49" s="76" t="s">
        <v>168</v>
      </c>
      <c r="B49" s="104" t="s">
        <v>194</v>
      </c>
      <c r="C49" s="104" t="s">
        <v>150</v>
      </c>
      <c r="D49" s="9" t="s">
        <v>30</v>
      </c>
      <c r="E49" s="32">
        <v>2</v>
      </c>
      <c r="F49" s="33"/>
      <c r="G49" s="32">
        <v>2</v>
      </c>
      <c r="H49" s="13"/>
      <c r="I49" s="89"/>
      <c r="J49" s="16"/>
      <c r="K49" s="90"/>
      <c r="L49" s="16">
        <f>ROUND((ROUND(E43*E41*J43,2))*G49/100,2)</f>
        <v>388.1</v>
      </c>
      <c r="N49" s="18"/>
    </row>
    <row r="50" spans="1:14" x14ac:dyDescent="0.25">
      <c r="C50" s="104" t="s">
        <v>29</v>
      </c>
      <c r="K50" s="27"/>
      <c r="L50" s="16">
        <f>L42+L45</f>
        <v>20648.11</v>
      </c>
      <c r="N50" s="18"/>
    </row>
    <row r="51" spans="1:14" ht="47.25" x14ac:dyDescent="0.25">
      <c r="B51" s="104" t="s">
        <v>180</v>
      </c>
      <c r="C51" s="104" t="s">
        <v>48</v>
      </c>
      <c r="D51" s="39" t="s">
        <v>30</v>
      </c>
      <c r="E51" s="33">
        <v>95</v>
      </c>
      <c r="F51" s="33"/>
      <c r="G51" s="32">
        <v>95</v>
      </c>
      <c r="K51" s="27"/>
      <c r="L51" s="16">
        <f>G51*L50/100</f>
        <v>19615.7</v>
      </c>
      <c r="N51" s="18"/>
    </row>
    <row r="52" spans="1:14" ht="47.25" x14ac:dyDescent="0.25">
      <c r="B52" s="104" t="s">
        <v>181</v>
      </c>
      <c r="C52" s="104" t="s">
        <v>49</v>
      </c>
      <c r="D52" s="39" t="s">
        <v>30</v>
      </c>
      <c r="E52" s="33">
        <v>53</v>
      </c>
      <c r="F52" s="33"/>
      <c r="G52" s="32">
        <v>53</v>
      </c>
      <c r="K52" s="27"/>
      <c r="L52" s="16">
        <f>L50*G52/100</f>
        <v>10943.5</v>
      </c>
      <c r="N52" s="18"/>
    </row>
    <row r="53" spans="1:14" x14ac:dyDescent="0.25">
      <c r="A53" s="4"/>
      <c r="B53" s="4"/>
      <c r="C53" s="11" t="s">
        <v>31</v>
      </c>
      <c r="D53" s="10"/>
      <c r="E53" s="28"/>
      <c r="F53" s="28"/>
      <c r="G53" s="28"/>
      <c r="H53" s="6"/>
      <c r="I53" s="6"/>
      <c r="J53" s="22">
        <f>L53/E41</f>
        <v>2795.02</v>
      </c>
      <c r="K53" s="28"/>
      <c r="L53" s="7">
        <f>L48+L51+L52+L49</f>
        <v>55900.41</v>
      </c>
      <c r="N53" s="18"/>
    </row>
    <row r="54" spans="1:14" ht="94.5" x14ac:dyDescent="0.25">
      <c r="A54" s="76" t="s">
        <v>32</v>
      </c>
      <c r="B54" s="104" t="s">
        <v>124</v>
      </c>
      <c r="C54" s="104" t="s">
        <v>125</v>
      </c>
      <c r="D54" s="39" t="s">
        <v>126</v>
      </c>
      <c r="E54" s="33">
        <v>20</v>
      </c>
      <c r="F54" s="33"/>
      <c r="G54" s="32">
        <v>20</v>
      </c>
      <c r="H54" s="14">
        <v>32041.99</v>
      </c>
      <c r="I54" s="13">
        <v>1.03</v>
      </c>
      <c r="J54" s="14">
        <f>I54*H54</f>
        <v>33003.25</v>
      </c>
      <c r="K54" s="27"/>
      <c r="L54" s="14">
        <f>J54*G54</f>
        <v>660065</v>
      </c>
      <c r="N54" s="18"/>
    </row>
    <row r="55" spans="1:14" x14ac:dyDescent="0.25">
      <c r="A55" s="86"/>
      <c r="B55" s="4"/>
      <c r="C55" s="11" t="s">
        <v>31</v>
      </c>
      <c r="D55" s="10"/>
      <c r="E55" s="28"/>
      <c r="F55" s="28"/>
      <c r="G55" s="28"/>
      <c r="H55" s="6"/>
      <c r="I55" s="10"/>
      <c r="J55" s="7">
        <f>L55/E54</f>
        <v>33003.25</v>
      </c>
      <c r="K55" s="28"/>
      <c r="L55" s="7">
        <f>L54</f>
        <v>660065</v>
      </c>
      <c r="N55" s="18"/>
    </row>
    <row r="56" spans="1:14" x14ac:dyDescent="0.25">
      <c r="A56" s="76" t="s">
        <v>33</v>
      </c>
      <c r="B56" s="104" t="s">
        <v>133</v>
      </c>
      <c r="C56" s="104" t="s">
        <v>134</v>
      </c>
      <c r="D56" s="39" t="s">
        <v>135</v>
      </c>
      <c r="E56" s="32">
        <v>1</v>
      </c>
      <c r="F56" s="33"/>
      <c r="G56" s="32">
        <f>E56</f>
        <v>1</v>
      </c>
      <c r="I56" s="13"/>
      <c r="K56" s="27"/>
      <c r="N56" s="18"/>
    </row>
    <row r="57" spans="1:14" x14ac:dyDescent="0.25">
      <c r="B57" s="77">
        <v>1</v>
      </c>
      <c r="C57" s="104" t="s">
        <v>72</v>
      </c>
      <c r="D57" s="9" t="s">
        <v>23</v>
      </c>
      <c r="E57" s="94"/>
      <c r="F57" s="38"/>
      <c r="G57" s="85">
        <f>SUM(G58:G60)</f>
        <v>15.2</v>
      </c>
      <c r="I57" s="16"/>
      <c r="J57" s="16"/>
      <c r="K57" s="37"/>
      <c r="L57" s="17">
        <f>SUM(L58:L60)</f>
        <v>5590.11</v>
      </c>
      <c r="N57" s="18"/>
    </row>
    <row r="58" spans="1:14" x14ac:dyDescent="0.25">
      <c r="A58" s="78"/>
      <c r="B58" s="77" t="s">
        <v>137</v>
      </c>
      <c r="C58" s="106" t="s">
        <v>136</v>
      </c>
      <c r="D58" s="9" t="s">
        <v>23</v>
      </c>
      <c r="E58" s="38">
        <v>0.05</v>
      </c>
      <c r="F58" s="38"/>
      <c r="G58" s="38">
        <f>E58*G56</f>
        <v>0.05</v>
      </c>
      <c r="I58" s="16"/>
      <c r="J58" s="16">
        <v>240.79</v>
      </c>
      <c r="K58" s="37"/>
      <c r="L58" s="16">
        <f>J58*G58</f>
        <v>12.04</v>
      </c>
      <c r="N58" s="18"/>
    </row>
    <row r="59" spans="1:14" x14ac:dyDescent="0.25">
      <c r="A59" s="78"/>
      <c r="B59" s="77" t="s">
        <v>139</v>
      </c>
      <c r="C59" s="106" t="s">
        <v>138</v>
      </c>
      <c r="D59" s="9" t="s">
        <v>23</v>
      </c>
      <c r="E59" s="38">
        <v>7.56</v>
      </c>
      <c r="F59" s="38"/>
      <c r="G59" s="38">
        <f>E59*G56</f>
        <v>7.56</v>
      </c>
      <c r="I59" s="16"/>
      <c r="J59" s="16">
        <v>340.2</v>
      </c>
      <c r="K59" s="37"/>
      <c r="L59" s="16">
        <f>J59*G59</f>
        <v>2571.91</v>
      </c>
      <c r="N59" s="18"/>
    </row>
    <row r="60" spans="1:14" x14ac:dyDescent="0.25">
      <c r="A60" s="78"/>
      <c r="B60" s="77" t="s">
        <v>86</v>
      </c>
      <c r="C60" s="106" t="s">
        <v>85</v>
      </c>
      <c r="D60" s="9" t="s">
        <v>23</v>
      </c>
      <c r="E60" s="38">
        <v>7.56</v>
      </c>
      <c r="F60" s="38"/>
      <c r="G60" s="38">
        <f>E60*G56</f>
        <v>7.56</v>
      </c>
      <c r="I60" s="16"/>
      <c r="J60" s="16">
        <v>397.64</v>
      </c>
      <c r="K60" s="37"/>
      <c r="L60" s="16">
        <f>J60*G60</f>
        <v>3006.16</v>
      </c>
      <c r="M60" s="8"/>
      <c r="N60" s="41"/>
    </row>
    <row r="61" spans="1:14" x14ac:dyDescent="0.25">
      <c r="B61" s="77">
        <v>2</v>
      </c>
      <c r="C61" s="104" t="s">
        <v>27</v>
      </c>
      <c r="E61" s="79"/>
      <c r="F61" s="38"/>
      <c r="G61" s="79"/>
      <c r="H61" s="16"/>
      <c r="I61" s="16"/>
      <c r="J61" s="16"/>
      <c r="K61" s="37"/>
      <c r="L61" s="17">
        <f>L63</f>
        <v>5.25</v>
      </c>
      <c r="N61" s="18"/>
    </row>
    <row r="62" spans="1:14" x14ac:dyDescent="0.25">
      <c r="B62" s="77"/>
      <c r="C62" s="106" t="s">
        <v>69</v>
      </c>
      <c r="D62" s="39" t="s">
        <v>23</v>
      </c>
      <c r="E62" s="96"/>
      <c r="F62" s="80"/>
      <c r="G62" s="80">
        <f>G64</f>
        <v>0.01</v>
      </c>
      <c r="H62" s="16"/>
      <c r="I62" s="16"/>
      <c r="J62" s="16"/>
      <c r="K62" s="37"/>
      <c r="L62" s="17">
        <f>L64</f>
        <v>2.96</v>
      </c>
      <c r="N62" s="18"/>
    </row>
    <row r="63" spans="1:14" ht="31.5" x14ac:dyDescent="0.25">
      <c r="B63" s="77" t="s">
        <v>90</v>
      </c>
      <c r="C63" s="104" t="s">
        <v>89</v>
      </c>
      <c r="D63" s="9" t="s">
        <v>50</v>
      </c>
      <c r="E63" s="79">
        <v>0.01</v>
      </c>
      <c r="F63" s="79"/>
      <c r="G63" s="79">
        <f>E63*G56</f>
        <v>0.01</v>
      </c>
      <c r="H63" s="16"/>
      <c r="I63" s="15"/>
      <c r="J63" s="16">
        <v>525</v>
      </c>
      <c r="K63" s="37"/>
      <c r="L63" s="16">
        <f>J63*G63</f>
        <v>5.25</v>
      </c>
      <c r="N63" s="18"/>
    </row>
    <row r="64" spans="1:14" x14ac:dyDescent="0.25">
      <c r="B64" s="77" t="s">
        <v>81</v>
      </c>
      <c r="C64" s="104" t="s">
        <v>91</v>
      </c>
      <c r="D64" s="82" t="s">
        <v>23</v>
      </c>
      <c r="E64" s="79">
        <f>E63</f>
        <v>0.01</v>
      </c>
      <c r="F64" s="79"/>
      <c r="G64" s="79">
        <f>E64*G56</f>
        <v>0.01</v>
      </c>
      <c r="H64" s="98"/>
      <c r="I64" s="95"/>
      <c r="J64" s="16">
        <v>296.02</v>
      </c>
      <c r="K64" s="99"/>
      <c r="L64" s="16">
        <f>J64*G64</f>
        <v>2.96</v>
      </c>
      <c r="N64" s="18"/>
    </row>
    <row r="65" spans="1:12" s="18" customFormat="1" x14ac:dyDescent="0.25">
      <c r="A65" s="19"/>
      <c r="B65" s="77">
        <v>4</v>
      </c>
      <c r="C65" s="104" t="s">
        <v>28</v>
      </c>
      <c r="D65" s="82"/>
      <c r="E65" s="79"/>
      <c r="F65" s="79"/>
      <c r="G65" s="83"/>
      <c r="I65" s="16"/>
      <c r="J65" s="95"/>
      <c r="K65" s="37"/>
      <c r="L65" s="17">
        <f>SUM(L66:L68)</f>
        <v>181.56</v>
      </c>
    </row>
    <row r="66" spans="1:12" s="18" customFormat="1" x14ac:dyDescent="0.25">
      <c r="A66" s="19"/>
      <c r="B66" s="77" t="s">
        <v>140</v>
      </c>
      <c r="C66" s="104" t="s">
        <v>143</v>
      </c>
      <c r="D66" s="82" t="s">
        <v>146</v>
      </c>
      <c r="E66" s="79">
        <v>0.68</v>
      </c>
      <c r="F66" s="79"/>
      <c r="G66" s="79">
        <f>E66*G56</f>
        <v>0.68</v>
      </c>
      <c r="I66" s="16"/>
      <c r="J66" s="16">
        <v>7</v>
      </c>
      <c r="K66" s="37"/>
      <c r="L66" s="16">
        <f>G66*J66</f>
        <v>4.76</v>
      </c>
    </row>
    <row r="67" spans="1:12" s="18" customFormat="1" ht="31.5" x14ac:dyDescent="0.25">
      <c r="A67" s="19"/>
      <c r="B67" s="77" t="s">
        <v>141</v>
      </c>
      <c r="C67" s="104" t="s">
        <v>144</v>
      </c>
      <c r="D67" s="82" t="s">
        <v>147</v>
      </c>
      <c r="E67" s="83">
        <v>0.4</v>
      </c>
      <c r="F67" s="79"/>
      <c r="G67" s="83">
        <f>E67*G56</f>
        <v>0.4</v>
      </c>
      <c r="I67" s="16"/>
      <c r="J67" s="16">
        <v>217</v>
      </c>
      <c r="K67" s="37"/>
      <c r="L67" s="16">
        <f t="shared" ref="L67:L68" si="0">G67*J67</f>
        <v>86.8</v>
      </c>
    </row>
    <row r="68" spans="1:12" s="18" customFormat="1" ht="63" x14ac:dyDescent="0.25">
      <c r="A68" s="19"/>
      <c r="B68" s="77" t="s">
        <v>142</v>
      </c>
      <c r="C68" s="104" t="s">
        <v>145</v>
      </c>
      <c r="D68" s="82" t="s">
        <v>147</v>
      </c>
      <c r="E68" s="83">
        <v>0.4</v>
      </c>
      <c r="F68" s="79"/>
      <c r="G68" s="83">
        <f>E68*G56</f>
        <v>0.4</v>
      </c>
      <c r="I68" s="16"/>
      <c r="J68" s="16">
        <v>225</v>
      </c>
      <c r="K68" s="37"/>
      <c r="L68" s="16">
        <f t="shared" si="0"/>
        <v>90</v>
      </c>
    </row>
    <row r="69" spans="1:12" s="18" customFormat="1" x14ac:dyDescent="0.25">
      <c r="A69" s="19"/>
      <c r="B69" s="104"/>
      <c r="C69" s="11" t="s">
        <v>73</v>
      </c>
      <c r="D69" s="10"/>
      <c r="E69" s="84"/>
      <c r="F69" s="84"/>
      <c r="G69" s="84"/>
      <c r="H69" s="5"/>
      <c r="I69" s="5"/>
      <c r="J69" s="5"/>
      <c r="K69" s="28"/>
      <c r="L69" s="7">
        <f>L57+L61+L62+L65</f>
        <v>5779.88</v>
      </c>
    </row>
    <row r="70" spans="1:12" s="18" customFormat="1" ht="31.5" x14ac:dyDescent="0.25">
      <c r="A70" s="76" t="s">
        <v>74</v>
      </c>
      <c r="B70" s="104" t="s">
        <v>194</v>
      </c>
      <c r="C70" s="104" t="s">
        <v>150</v>
      </c>
      <c r="D70" s="9" t="s">
        <v>30</v>
      </c>
      <c r="E70" s="32">
        <v>2</v>
      </c>
      <c r="F70" s="33"/>
      <c r="G70" s="32">
        <v>2</v>
      </c>
      <c r="H70" s="13"/>
      <c r="I70" s="89"/>
      <c r="J70" s="16"/>
      <c r="K70" s="90"/>
      <c r="L70" s="16">
        <f>ROUND((ROUND(E58*E56*J58,2)+ROUND(E59*E56*J59,2)+ROUND(E60*E56*J60,2))*G70/100,2)</f>
        <v>111.8</v>
      </c>
    </row>
    <row r="71" spans="1:12" s="18" customFormat="1" x14ac:dyDescent="0.25">
      <c r="A71" s="19"/>
      <c r="B71" s="104"/>
      <c r="C71" s="104" t="s">
        <v>29</v>
      </c>
      <c r="D71" s="13"/>
      <c r="E71" s="27"/>
      <c r="F71" s="27"/>
      <c r="G71" s="27"/>
      <c r="H71" s="14"/>
      <c r="I71" s="14"/>
      <c r="J71" s="14"/>
      <c r="K71" s="27"/>
      <c r="L71" s="16">
        <f>L57+L62</f>
        <v>5593.07</v>
      </c>
    </row>
    <row r="72" spans="1:12" s="18" customFormat="1" ht="47.25" x14ac:dyDescent="0.25">
      <c r="A72" s="19"/>
      <c r="B72" s="104" t="s">
        <v>173</v>
      </c>
      <c r="C72" s="104" t="s">
        <v>172</v>
      </c>
      <c r="D72" s="39" t="s">
        <v>30</v>
      </c>
      <c r="E72" s="33">
        <v>90</v>
      </c>
      <c r="F72" s="33"/>
      <c r="G72" s="32">
        <f>E72</f>
        <v>90</v>
      </c>
      <c r="H72" s="14"/>
      <c r="I72" s="14"/>
      <c r="J72" s="14"/>
      <c r="K72" s="27"/>
      <c r="L72" s="16">
        <f>G72*L71/100</f>
        <v>5033.76</v>
      </c>
    </row>
    <row r="73" spans="1:12" s="18" customFormat="1" ht="47.25" x14ac:dyDescent="0.25">
      <c r="A73" s="19"/>
      <c r="B73" s="104" t="s">
        <v>175</v>
      </c>
      <c r="C73" s="104" t="s">
        <v>174</v>
      </c>
      <c r="D73" s="39" t="s">
        <v>30</v>
      </c>
      <c r="E73" s="33">
        <v>46</v>
      </c>
      <c r="F73" s="33"/>
      <c r="G73" s="32">
        <f>E73</f>
        <v>46</v>
      </c>
      <c r="H73" s="14"/>
      <c r="I73" s="14"/>
      <c r="J73" s="14"/>
      <c r="K73" s="27"/>
      <c r="L73" s="16">
        <f>L71*G73/100</f>
        <v>2572.81</v>
      </c>
    </row>
    <row r="74" spans="1:12" s="18" customFormat="1" x14ac:dyDescent="0.25">
      <c r="A74" s="4"/>
      <c r="B74" s="4"/>
      <c r="C74" s="11" t="s">
        <v>31</v>
      </c>
      <c r="D74" s="10"/>
      <c r="E74" s="28"/>
      <c r="F74" s="28"/>
      <c r="G74" s="28"/>
      <c r="H74" s="6"/>
      <c r="I74" s="6"/>
      <c r="J74" s="22">
        <f>L74/E56</f>
        <v>13498.25</v>
      </c>
      <c r="K74" s="28"/>
      <c r="L74" s="7">
        <f>L69+L72+L73+L70</f>
        <v>13498.25</v>
      </c>
    </row>
    <row r="75" spans="1:12" s="18" customFormat="1" ht="36.75" customHeight="1" x14ac:dyDescent="0.25">
      <c r="A75" s="76" t="s">
        <v>38</v>
      </c>
      <c r="B75" s="104" t="s">
        <v>196</v>
      </c>
      <c r="C75" s="104" t="s">
        <v>148</v>
      </c>
      <c r="D75" s="39" t="s">
        <v>149</v>
      </c>
      <c r="E75" s="33">
        <v>10</v>
      </c>
      <c r="F75" s="33"/>
      <c r="G75" s="32">
        <f>E75</f>
        <v>10</v>
      </c>
      <c r="H75" s="14"/>
      <c r="I75" s="13"/>
      <c r="J75" s="14">
        <v>78000</v>
      </c>
      <c r="K75" s="27"/>
      <c r="L75" s="14">
        <f>J75*G75</f>
        <v>780000</v>
      </c>
    </row>
    <row r="76" spans="1:12" s="18" customFormat="1" x14ac:dyDescent="0.25">
      <c r="A76" s="86"/>
      <c r="B76" s="4"/>
      <c r="C76" s="11" t="s">
        <v>31</v>
      </c>
      <c r="D76" s="10"/>
      <c r="E76" s="28"/>
      <c r="F76" s="28"/>
      <c r="G76" s="28"/>
      <c r="H76" s="6"/>
      <c r="I76" s="10"/>
      <c r="J76" s="7">
        <f>L76/E75</f>
        <v>78000</v>
      </c>
      <c r="K76" s="28"/>
      <c r="L76" s="7">
        <f>L75</f>
        <v>780000</v>
      </c>
    </row>
    <row r="77" spans="1:12" s="18" customFormat="1" ht="47.25" x14ac:dyDescent="0.25">
      <c r="A77" s="76" t="s">
        <v>40</v>
      </c>
      <c r="B77" s="104" t="s">
        <v>156</v>
      </c>
      <c r="C77" s="104" t="s">
        <v>159</v>
      </c>
      <c r="D77" s="39" t="s">
        <v>149</v>
      </c>
      <c r="E77" s="32">
        <v>1</v>
      </c>
      <c r="F77" s="33"/>
      <c r="G77" s="32">
        <v>1</v>
      </c>
      <c r="H77" s="14"/>
      <c r="I77" s="13"/>
      <c r="J77" s="14"/>
      <c r="K77" s="27"/>
      <c r="L77" s="14"/>
    </row>
    <row r="78" spans="1:12" s="18" customFormat="1" ht="102" x14ac:dyDescent="0.25">
      <c r="A78" s="76"/>
      <c r="B78" s="112" t="s">
        <v>201</v>
      </c>
      <c r="C78" s="113" t="s">
        <v>157</v>
      </c>
      <c r="D78" s="9"/>
      <c r="E78" s="37"/>
      <c r="F78" s="27"/>
      <c r="G78" s="37"/>
      <c r="I78" s="21"/>
      <c r="J78" s="21"/>
      <c r="K78" s="36"/>
      <c r="L78" s="14"/>
    </row>
    <row r="79" spans="1:12" s="18" customFormat="1" x14ac:dyDescent="0.25">
      <c r="A79" s="19"/>
      <c r="B79" s="77">
        <v>1</v>
      </c>
      <c r="C79" s="104" t="s">
        <v>72</v>
      </c>
      <c r="D79" s="9" t="s">
        <v>23</v>
      </c>
      <c r="E79" s="38"/>
      <c r="F79" s="38"/>
      <c r="G79" s="85">
        <f>G80</f>
        <v>16.100000000000001</v>
      </c>
      <c r="H79" s="14"/>
      <c r="I79" s="16"/>
      <c r="J79" s="16"/>
      <c r="K79" s="37"/>
      <c r="L79" s="17">
        <f>L80</f>
        <v>4963.78</v>
      </c>
    </row>
    <row r="80" spans="1:12" s="18" customFormat="1" x14ac:dyDescent="0.25">
      <c r="A80" s="78"/>
      <c r="B80" s="77" t="s">
        <v>161</v>
      </c>
      <c r="C80" s="106" t="s">
        <v>160</v>
      </c>
      <c r="D80" s="9" t="s">
        <v>23</v>
      </c>
      <c r="E80" s="38">
        <v>21.4</v>
      </c>
      <c r="F80" s="38">
        <v>0.75</v>
      </c>
      <c r="G80" s="38">
        <f>E80*F80*G77</f>
        <v>16.05</v>
      </c>
      <c r="H80" s="14"/>
      <c r="I80" s="16"/>
      <c r="J80" s="16">
        <v>309.27</v>
      </c>
      <c r="K80" s="37"/>
      <c r="L80" s="16">
        <f>J80*G80</f>
        <v>4963.78</v>
      </c>
    </row>
    <row r="81" spans="1:14" x14ac:dyDescent="0.25">
      <c r="B81" s="77">
        <v>2</v>
      </c>
      <c r="C81" s="104" t="s">
        <v>27</v>
      </c>
      <c r="E81" s="79"/>
      <c r="F81" s="38"/>
      <c r="G81" s="79"/>
      <c r="H81" s="16"/>
      <c r="I81" s="16"/>
      <c r="J81" s="16"/>
      <c r="K81" s="37"/>
      <c r="L81" s="17">
        <f>L83+L85+L86+L87</f>
        <v>454.25</v>
      </c>
      <c r="N81" s="18"/>
    </row>
    <row r="82" spans="1:14" x14ac:dyDescent="0.25">
      <c r="B82" s="77"/>
      <c r="C82" s="106" t="s">
        <v>69</v>
      </c>
      <c r="D82" s="39" t="s">
        <v>23</v>
      </c>
      <c r="E82" s="80"/>
      <c r="F82" s="80"/>
      <c r="G82" s="40">
        <f>G84+G88</f>
        <v>0.435</v>
      </c>
      <c r="H82" s="16"/>
      <c r="I82" s="16"/>
      <c r="J82" s="16"/>
      <c r="K82" s="37"/>
      <c r="L82" s="17">
        <f>L84+L88</f>
        <v>150.87</v>
      </c>
      <c r="N82" s="18"/>
    </row>
    <row r="83" spans="1:14" ht="31.5" x14ac:dyDescent="0.25">
      <c r="B83" s="77" t="s">
        <v>163</v>
      </c>
      <c r="C83" s="104" t="s">
        <v>162</v>
      </c>
      <c r="D83" s="9" t="s">
        <v>50</v>
      </c>
      <c r="E83" s="79">
        <v>0.28999999999999998</v>
      </c>
      <c r="F83" s="79">
        <v>0.75</v>
      </c>
      <c r="G83" s="81">
        <f>E83*F83*G77</f>
        <v>0.2175</v>
      </c>
      <c r="H83" s="16"/>
      <c r="I83" s="15"/>
      <c r="J83" s="16">
        <v>1171</v>
      </c>
      <c r="K83" s="37"/>
      <c r="L83" s="16">
        <f t="shared" ref="L83:L88" si="1">J83*G83</f>
        <v>254.69</v>
      </c>
      <c r="N83" s="18"/>
    </row>
    <row r="84" spans="1:14" x14ac:dyDescent="0.25">
      <c r="B84" s="77" t="s">
        <v>79</v>
      </c>
      <c r="C84" s="104" t="s">
        <v>84</v>
      </c>
      <c r="D84" s="82" t="s">
        <v>23</v>
      </c>
      <c r="E84" s="79">
        <f>E83</f>
        <v>0.28999999999999998</v>
      </c>
      <c r="F84" s="79">
        <v>0.75</v>
      </c>
      <c r="G84" s="81">
        <f>E84*F84*G77</f>
        <v>0.2175</v>
      </c>
      <c r="H84" s="18"/>
      <c r="I84" s="16"/>
      <c r="J84" s="16">
        <v>397.64</v>
      </c>
      <c r="K84" s="37"/>
      <c r="L84" s="16">
        <f t="shared" si="1"/>
        <v>86.49</v>
      </c>
      <c r="N84" s="18"/>
    </row>
    <row r="85" spans="1:14" ht="31.5" x14ac:dyDescent="0.25">
      <c r="B85" s="77" t="s">
        <v>165</v>
      </c>
      <c r="C85" s="104" t="s">
        <v>164</v>
      </c>
      <c r="D85" s="9" t="s">
        <v>50</v>
      </c>
      <c r="E85" s="79">
        <v>0.84</v>
      </c>
      <c r="F85" s="79">
        <v>0.75</v>
      </c>
      <c r="G85" s="79">
        <f>E85*F85*G77</f>
        <v>0.63</v>
      </c>
      <c r="H85" s="16"/>
      <c r="I85" s="15"/>
      <c r="J85" s="16">
        <v>17</v>
      </c>
      <c r="K85" s="37"/>
      <c r="L85" s="16">
        <f t="shared" si="1"/>
        <v>10.71</v>
      </c>
      <c r="N85" s="18"/>
    </row>
    <row r="86" spans="1:14" ht="31.5" x14ac:dyDescent="0.25">
      <c r="B86" s="77" t="s">
        <v>167</v>
      </c>
      <c r="C86" s="104" t="s">
        <v>166</v>
      </c>
      <c r="D86" s="9" t="s">
        <v>50</v>
      </c>
      <c r="E86" s="79">
        <v>9.0500000000000007</v>
      </c>
      <c r="F86" s="79">
        <v>0.75</v>
      </c>
      <c r="G86" s="81">
        <f>E86*F86*G77</f>
        <v>6.7874999999999996</v>
      </c>
      <c r="H86" s="16"/>
      <c r="I86" s="15"/>
      <c r="J86" s="16">
        <v>11</v>
      </c>
      <c r="K86" s="37"/>
      <c r="L86" s="16">
        <f t="shared" si="1"/>
        <v>74.66</v>
      </c>
      <c r="N86" s="18"/>
    </row>
    <row r="87" spans="1:14" ht="31.5" x14ac:dyDescent="0.25">
      <c r="B87" s="77" t="s">
        <v>90</v>
      </c>
      <c r="C87" s="104" t="s">
        <v>89</v>
      </c>
      <c r="D87" s="9" t="s">
        <v>50</v>
      </c>
      <c r="E87" s="79">
        <v>0.28999999999999998</v>
      </c>
      <c r="F87" s="79">
        <v>0.75</v>
      </c>
      <c r="G87" s="81">
        <f>E87*F87*G77</f>
        <v>0.2175</v>
      </c>
      <c r="H87" s="16"/>
      <c r="I87" s="15"/>
      <c r="J87" s="16">
        <v>525</v>
      </c>
      <c r="K87" s="37"/>
      <c r="L87" s="16">
        <f t="shared" si="1"/>
        <v>114.19</v>
      </c>
      <c r="N87" s="18"/>
    </row>
    <row r="88" spans="1:14" x14ac:dyDescent="0.25">
      <c r="B88" s="77" t="s">
        <v>81</v>
      </c>
      <c r="C88" s="104" t="s">
        <v>91</v>
      </c>
      <c r="D88" s="82" t="s">
        <v>23</v>
      </c>
      <c r="E88" s="79">
        <f>E87</f>
        <v>0.28999999999999998</v>
      </c>
      <c r="F88" s="79">
        <v>0.75</v>
      </c>
      <c r="G88" s="81">
        <f>E88*F88*G77</f>
        <v>0.2175</v>
      </c>
      <c r="H88" s="18"/>
      <c r="I88" s="16"/>
      <c r="J88" s="16">
        <v>296.02</v>
      </c>
      <c r="K88" s="37"/>
      <c r="L88" s="16">
        <f t="shared" si="1"/>
        <v>64.38</v>
      </c>
      <c r="N88" s="18"/>
    </row>
    <row r="89" spans="1:14" x14ac:dyDescent="0.25">
      <c r="B89" s="77">
        <v>4</v>
      </c>
      <c r="C89" s="104" t="s">
        <v>28</v>
      </c>
      <c r="D89" s="82"/>
      <c r="E89" s="79"/>
      <c r="F89" s="83"/>
      <c r="G89" s="35"/>
      <c r="H89" s="18"/>
      <c r="I89" s="16"/>
      <c r="J89" s="95"/>
      <c r="K89" s="37"/>
      <c r="L89" s="17">
        <f>L90</f>
        <v>2.63</v>
      </c>
      <c r="N89" s="18"/>
    </row>
    <row r="90" spans="1:14" x14ac:dyDescent="0.25">
      <c r="B90" s="77" t="s">
        <v>140</v>
      </c>
      <c r="C90" s="104" t="s">
        <v>143</v>
      </c>
      <c r="D90" s="82" t="s">
        <v>146</v>
      </c>
      <c r="E90" s="79">
        <v>0.5</v>
      </c>
      <c r="F90" s="79">
        <v>0.75</v>
      </c>
      <c r="G90" s="35">
        <f>E90*F90*G77</f>
        <v>0.375</v>
      </c>
      <c r="H90" s="18"/>
      <c r="I90" s="16"/>
      <c r="J90" s="16">
        <v>7</v>
      </c>
      <c r="K90" s="37"/>
      <c r="L90" s="16">
        <f>G90*J90</f>
        <v>2.63</v>
      </c>
      <c r="N90" s="18"/>
    </row>
    <row r="91" spans="1:14" x14ac:dyDescent="0.25">
      <c r="C91" s="11" t="s">
        <v>73</v>
      </c>
      <c r="D91" s="10"/>
      <c r="E91" s="84"/>
      <c r="F91" s="84"/>
      <c r="G91" s="84"/>
      <c r="H91" s="5"/>
      <c r="I91" s="5"/>
      <c r="J91" s="5"/>
      <c r="K91" s="28"/>
      <c r="L91" s="7">
        <f>L79+L81+L82+L89</f>
        <v>5571.53</v>
      </c>
      <c r="N91" s="18"/>
    </row>
    <row r="92" spans="1:14" ht="31.5" x14ac:dyDescent="0.25">
      <c r="A92" s="76" t="s">
        <v>41</v>
      </c>
      <c r="B92" s="104" t="s">
        <v>194</v>
      </c>
      <c r="C92" s="104" t="s">
        <v>150</v>
      </c>
      <c r="D92" s="9" t="s">
        <v>30</v>
      </c>
      <c r="E92" s="32">
        <v>2</v>
      </c>
      <c r="F92" s="97"/>
      <c r="G92" s="32">
        <f>E92</f>
        <v>2</v>
      </c>
      <c r="H92" s="13"/>
      <c r="I92" s="89"/>
      <c r="J92" s="16"/>
      <c r="K92" s="103">
        <v>0.75</v>
      </c>
      <c r="L92" s="16">
        <f>ROUND(ROUND((ROUND(E80*E77*J80,2))*K92,2)*G92/100,2)</f>
        <v>99.28</v>
      </c>
      <c r="N92" s="18"/>
    </row>
    <row r="93" spans="1:14" x14ac:dyDescent="0.25">
      <c r="C93" s="104" t="s">
        <v>29</v>
      </c>
      <c r="K93" s="27"/>
      <c r="L93" s="16">
        <f>L79+L82</f>
        <v>5114.6499999999996</v>
      </c>
      <c r="N93" s="18"/>
    </row>
    <row r="94" spans="1:14" ht="31.5" x14ac:dyDescent="0.25">
      <c r="B94" s="104" t="s">
        <v>178</v>
      </c>
      <c r="C94" s="104" t="s">
        <v>176</v>
      </c>
      <c r="D94" s="39" t="s">
        <v>30</v>
      </c>
      <c r="E94" s="33">
        <v>91</v>
      </c>
      <c r="F94" s="33"/>
      <c r="G94" s="32">
        <f>E94</f>
        <v>91</v>
      </c>
      <c r="K94" s="27"/>
      <c r="L94" s="16">
        <f>G94*L93/100</f>
        <v>4654.33</v>
      </c>
      <c r="N94" s="18"/>
    </row>
    <row r="95" spans="1:14" ht="31.5" x14ac:dyDescent="0.25">
      <c r="B95" s="104" t="s">
        <v>179</v>
      </c>
      <c r="C95" s="104" t="s">
        <v>177</v>
      </c>
      <c r="D95" s="39" t="s">
        <v>30</v>
      </c>
      <c r="E95" s="33">
        <v>47</v>
      </c>
      <c r="F95" s="33"/>
      <c r="G95" s="32">
        <f>E95</f>
        <v>47</v>
      </c>
      <c r="K95" s="27"/>
      <c r="L95" s="16">
        <f>L93*G95/100</f>
        <v>2403.89</v>
      </c>
      <c r="N95" s="18"/>
    </row>
    <row r="96" spans="1:14" x14ac:dyDescent="0.25">
      <c r="A96" s="4"/>
      <c r="B96" s="4"/>
      <c r="C96" s="11" t="s">
        <v>31</v>
      </c>
      <c r="D96" s="10"/>
      <c r="E96" s="28"/>
      <c r="F96" s="28"/>
      <c r="G96" s="28"/>
      <c r="H96" s="6"/>
      <c r="I96" s="6"/>
      <c r="J96" s="22">
        <f>L96/E77</f>
        <v>12729.03</v>
      </c>
      <c r="K96" s="28"/>
      <c r="L96" s="7">
        <f>L91+L94+L95+L92</f>
        <v>12729.03</v>
      </c>
      <c r="N96" s="18"/>
    </row>
    <row r="97" spans="1:14" ht="36.75" customHeight="1" x14ac:dyDescent="0.25">
      <c r="A97" s="76" t="s">
        <v>42</v>
      </c>
      <c r="B97" s="104" t="s">
        <v>196</v>
      </c>
      <c r="C97" s="104" t="s">
        <v>169</v>
      </c>
      <c r="D97" s="39" t="s">
        <v>149</v>
      </c>
      <c r="E97" s="33">
        <v>1</v>
      </c>
      <c r="F97" s="79"/>
      <c r="G97" s="32">
        <v>1</v>
      </c>
      <c r="I97" s="13"/>
      <c r="J97" s="14">
        <v>127895</v>
      </c>
      <c r="K97" s="27"/>
      <c r="L97" s="14">
        <f>J97*G97</f>
        <v>127895</v>
      </c>
      <c r="N97" s="18"/>
    </row>
    <row r="98" spans="1:14" x14ac:dyDescent="0.25">
      <c r="A98" s="86"/>
      <c r="B98" s="4"/>
      <c r="C98" s="11" t="s">
        <v>31</v>
      </c>
      <c r="D98" s="10"/>
      <c r="E98" s="28"/>
      <c r="F98" s="28"/>
      <c r="G98" s="28"/>
      <c r="H98" s="6"/>
      <c r="I98" s="10"/>
      <c r="J98" s="7">
        <f>L98/E97</f>
        <v>127895</v>
      </c>
      <c r="K98" s="28"/>
      <c r="L98" s="7">
        <f>L97</f>
        <v>127895</v>
      </c>
      <c r="N98" s="18"/>
    </row>
    <row r="99" spans="1:14" ht="47.25" x14ac:dyDescent="0.25">
      <c r="A99" s="76" t="s">
        <v>43</v>
      </c>
      <c r="B99" s="104" t="s">
        <v>156</v>
      </c>
      <c r="C99" s="104" t="s">
        <v>159</v>
      </c>
      <c r="D99" s="39" t="s">
        <v>149</v>
      </c>
      <c r="E99" s="32">
        <v>1</v>
      </c>
      <c r="F99" s="33"/>
      <c r="G99" s="32">
        <v>1</v>
      </c>
      <c r="I99" s="13"/>
      <c r="K99" s="27"/>
      <c r="N99" s="18"/>
    </row>
    <row r="100" spans="1:14" ht="38.25" x14ac:dyDescent="0.25">
      <c r="A100" s="76"/>
      <c r="B100" s="112" t="s">
        <v>202</v>
      </c>
      <c r="C100" s="113" t="s">
        <v>193</v>
      </c>
      <c r="D100" s="9"/>
      <c r="E100" s="37"/>
      <c r="G100" s="37"/>
      <c r="H100" s="18"/>
      <c r="I100" s="21"/>
      <c r="J100" s="21"/>
      <c r="K100" s="36"/>
      <c r="N100" s="18"/>
    </row>
    <row r="101" spans="1:14" x14ac:dyDescent="0.25">
      <c r="B101" s="77">
        <v>1</v>
      </c>
      <c r="C101" s="104" t="s">
        <v>72</v>
      </c>
      <c r="D101" s="9" t="s">
        <v>23</v>
      </c>
      <c r="E101" s="38"/>
      <c r="F101" s="38"/>
      <c r="G101" s="85">
        <f>G102</f>
        <v>24.6</v>
      </c>
      <c r="I101" s="16"/>
      <c r="J101" s="16"/>
      <c r="K101" s="37"/>
      <c r="L101" s="17">
        <f>L102</f>
        <v>7611.13</v>
      </c>
      <c r="N101" s="18"/>
    </row>
    <row r="102" spans="1:14" x14ac:dyDescent="0.25">
      <c r="A102" s="78"/>
      <c r="B102" s="77" t="s">
        <v>161</v>
      </c>
      <c r="C102" s="106" t="s">
        <v>160</v>
      </c>
      <c r="D102" s="9" t="s">
        <v>23</v>
      </c>
      <c r="E102" s="38">
        <v>21.4</v>
      </c>
      <c r="F102" s="38">
        <v>1.1499999999999999</v>
      </c>
      <c r="G102" s="38">
        <f>E102*F102*G99</f>
        <v>24.61</v>
      </c>
      <c r="I102" s="16"/>
      <c r="J102" s="16">
        <v>309.27</v>
      </c>
      <c r="K102" s="37"/>
      <c r="L102" s="16">
        <f>J102*G102</f>
        <v>7611.13</v>
      </c>
      <c r="N102" s="18"/>
    </row>
    <row r="103" spans="1:14" x14ac:dyDescent="0.25">
      <c r="B103" s="77">
        <v>2</v>
      </c>
      <c r="C103" s="104" t="s">
        <v>27</v>
      </c>
      <c r="E103" s="79"/>
      <c r="F103" s="38"/>
      <c r="G103" s="79"/>
      <c r="H103" s="16"/>
      <c r="I103" s="16"/>
      <c r="J103" s="16"/>
      <c r="K103" s="37"/>
      <c r="L103" s="17">
        <f>L105+L107+L108+L109</f>
        <v>696.59</v>
      </c>
      <c r="N103" s="18"/>
    </row>
    <row r="104" spans="1:14" x14ac:dyDescent="0.25">
      <c r="B104" s="77"/>
      <c r="C104" s="106" t="s">
        <v>69</v>
      </c>
      <c r="D104" s="39" t="s">
        <v>23</v>
      </c>
      <c r="E104" s="80"/>
      <c r="F104" s="80"/>
      <c r="G104" s="40">
        <f>G106+G110</f>
        <v>0.66700000000000004</v>
      </c>
      <c r="H104" s="16"/>
      <c r="I104" s="16"/>
      <c r="J104" s="16"/>
      <c r="K104" s="37"/>
      <c r="L104" s="17">
        <f>L106+L110</f>
        <v>231.33</v>
      </c>
      <c r="N104" s="18"/>
    </row>
    <row r="105" spans="1:14" ht="31.5" x14ac:dyDescent="0.25">
      <c r="B105" s="77" t="s">
        <v>163</v>
      </c>
      <c r="C105" s="104" t="s">
        <v>162</v>
      </c>
      <c r="D105" s="9" t="s">
        <v>50</v>
      </c>
      <c r="E105" s="79">
        <v>0.28999999999999998</v>
      </c>
      <c r="F105" s="79">
        <v>1.1499999999999999</v>
      </c>
      <c r="G105" s="81">
        <f>E105*F105*G99</f>
        <v>0.33350000000000002</v>
      </c>
      <c r="H105" s="16"/>
      <c r="I105" s="15"/>
      <c r="J105" s="16">
        <v>1171</v>
      </c>
      <c r="K105" s="37"/>
      <c r="L105" s="16">
        <f t="shared" ref="L105:L110" si="2">J105*G105</f>
        <v>390.53</v>
      </c>
      <c r="N105" s="18"/>
    </row>
    <row r="106" spans="1:14" x14ac:dyDescent="0.25">
      <c r="B106" s="77" t="s">
        <v>79</v>
      </c>
      <c r="C106" s="104" t="s">
        <v>195</v>
      </c>
      <c r="D106" s="82" t="s">
        <v>23</v>
      </c>
      <c r="E106" s="79">
        <f>E105</f>
        <v>0.28999999999999998</v>
      </c>
      <c r="F106" s="79">
        <v>1.1499999999999999</v>
      </c>
      <c r="G106" s="81">
        <f>E106*F106*G99</f>
        <v>0.33350000000000002</v>
      </c>
      <c r="H106" s="18"/>
      <c r="I106" s="16"/>
      <c r="J106" s="16">
        <v>397.64</v>
      </c>
      <c r="K106" s="37"/>
      <c r="L106" s="16">
        <f t="shared" si="2"/>
        <v>132.61000000000001</v>
      </c>
      <c r="N106" s="18"/>
    </row>
    <row r="107" spans="1:14" ht="31.5" x14ac:dyDescent="0.25">
      <c r="B107" s="77" t="s">
        <v>165</v>
      </c>
      <c r="C107" s="104" t="s">
        <v>164</v>
      </c>
      <c r="D107" s="9" t="s">
        <v>50</v>
      </c>
      <c r="E107" s="79">
        <v>0.84</v>
      </c>
      <c r="F107" s="79">
        <v>1.1499999999999999</v>
      </c>
      <c r="G107" s="79">
        <f>E107*F107*G99</f>
        <v>0.97</v>
      </c>
      <c r="H107" s="16"/>
      <c r="I107" s="15"/>
      <c r="J107" s="16">
        <v>17</v>
      </c>
      <c r="K107" s="37"/>
      <c r="L107" s="16">
        <f t="shared" si="2"/>
        <v>16.489999999999998</v>
      </c>
      <c r="N107" s="18"/>
    </row>
    <row r="108" spans="1:14" ht="31.5" x14ac:dyDescent="0.25">
      <c r="B108" s="77" t="s">
        <v>167</v>
      </c>
      <c r="C108" s="104" t="s">
        <v>166</v>
      </c>
      <c r="D108" s="9" t="s">
        <v>50</v>
      </c>
      <c r="E108" s="79">
        <v>9.0500000000000007</v>
      </c>
      <c r="F108" s="79">
        <v>1.1499999999999999</v>
      </c>
      <c r="G108" s="81">
        <f>E108*F108*G99</f>
        <v>10.407500000000001</v>
      </c>
      <c r="H108" s="16"/>
      <c r="I108" s="15"/>
      <c r="J108" s="16">
        <v>11</v>
      </c>
      <c r="K108" s="37"/>
      <c r="L108" s="16">
        <f t="shared" si="2"/>
        <v>114.48</v>
      </c>
      <c r="N108" s="18"/>
    </row>
    <row r="109" spans="1:14" ht="31.5" x14ac:dyDescent="0.25">
      <c r="B109" s="77" t="s">
        <v>90</v>
      </c>
      <c r="C109" s="104" t="s">
        <v>89</v>
      </c>
      <c r="D109" s="9" t="s">
        <v>50</v>
      </c>
      <c r="E109" s="79">
        <v>0.28999999999999998</v>
      </c>
      <c r="F109" s="79">
        <v>1.1499999999999999</v>
      </c>
      <c r="G109" s="81">
        <f>E109*F109*G99</f>
        <v>0.33350000000000002</v>
      </c>
      <c r="H109" s="16"/>
      <c r="I109" s="15"/>
      <c r="J109" s="16">
        <v>525</v>
      </c>
      <c r="K109" s="37"/>
      <c r="L109" s="16">
        <f t="shared" si="2"/>
        <v>175.09</v>
      </c>
      <c r="N109" s="18"/>
    </row>
    <row r="110" spans="1:14" x14ac:dyDescent="0.25">
      <c r="B110" s="77" t="s">
        <v>81</v>
      </c>
      <c r="C110" s="104" t="s">
        <v>91</v>
      </c>
      <c r="D110" s="82" t="s">
        <v>23</v>
      </c>
      <c r="E110" s="79">
        <f>E109</f>
        <v>0.28999999999999998</v>
      </c>
      <c r="F110" s="79">
        <v>1.1499999999999999</v>
      </c>
      <c r="G110" s="81">
        <f>E110*F110*G99</f>
        <v>0.33350000000000002</v>
      </c>
      <c r="H110" s="18"/>
      <c r="I110" s="16"/>
      <c r="J110" s="16">
        <v>296.02</v>
      </c>
      <c r="K110" s="37"/>
      <c r="L110" s="16">
        <f t="shared" si="2"/>
        <v>98.72</v>
      </c>
      <c r="N110" s="18"/>
    </row>
    <row r="111" spans="1:14" x14ac:dyDescent="0.25">
      <c r="B111" s="77">
        <v>4</v>
      </c>
      <c r="C111" s="104" t="s">
        <v>28</v>
      </c>
      <c r="D111" s="82"/>
      <c r="E111" s="79"/>
      <c r="F111" s="83"/>
      <c r="G111" s="35"/>
      <c r="H111" s="18"/>
      <c r="I111" s="16"/>
      <c r="J111" s="95"/>
      <c r="K111" s="37"/>
      <c r="L111" s="17">
        <f>L112</f>
        <v>3.5</v>
      </c>
      <c r="N111" s="18"/>
    </row>
    <row r="112" spans="1:14" x14ac:dyDescent="0.25">
      <c r="B112" s="77" t="s">
        <v>140</v>
      </c>
      <c r="C112" s="104" t="s">
        <v>143</v>
      </c>
      <c r="D112" s="82" t="s">
        <v>146</v>
      </c>
      <c r="E112" s="79">
        <v>0.5</v>
      </c>
      <c r="F112" s="79"/>
      <c r="G112" s="35">
        <f>E112*G99</f>
        <v>0.5</v>
      </c>
      <c r="H112" s="18"/>
      <c r="I112" s="16"/>
      <c r="J112" s="16">
        <v>7</v>
      </c>
      <c r="K112" s="37"/>
      <c r="L112" s="16">
        <f>G112*J112</f>
        <v>3.5</v>
      </c>
      <c r="N112" s="18"/>
    </row>
    <row r="113" spans="1:14" x14ac:dyDescent="0.25">
      <c r="C113" s="11" t="s">
        <v>73</v>
      </c>
      <c r="D113" s="10"/>
      <c r="E113" s="84"/>
      <c r="F113" s="84"/>
      <c r="G113" s="84"/>
      <c r="H113" s="5"/>
      <c r="I113" s="5"/>
      <c r="J113" s="5"/>
      <c r="K113" s="28"/>
      <c r="L113" s="7">
        <f>L101+L103+L104+L111</f>
        <v>8542.5499999999993</v>
      </c>
      <c r="N113" s="18"/>
    </row>
    <row r="114" spans="1:14" ht="31.5" x14ac:dyDescent="0.25">
      <c r="A114" s="76" t="s">
        <v>188</v>
      </c>
      <c r="B114" s="104" t="s">
        <v>194</v>
      </c>
      <c r="C114" s="104" t="s">
        <v>150</v>
      </c>
      <c r="D114" s="9" t="s">
        <v>30</v>
      </c>
      <c r="E114" s="32">
        <v>2</v>
      </c>
      <c r="F114" s="97"/>
      <c r="G114" s="32">
        <f>E114</f>
        <v>2</v>
      </c>
      <c r="H114" s="13"/>
      <c r="I114" s="89"/>
      <c r="J114" s="16"/>
      <c r="K114" s="103"/>
      <c r="L114" s="16">
        <f>ROUND((ROUND(E102*E99*J102,2))*G114/100,2)</f>
        <v>132.37</v>
      </c>
      <c r="N114" s="18"/>
    </row>
    <row r="115" spans="1:14" x14ac:dyDescent="0.25">
      <c r="C115" s="104" t="s">
        <v>29</v>
      </c>
      <c r="K115" s="27"/>
      <c r="L115" s="16">
        <f>L101+L104</f>
        <v>7842.46</v>
      </c>
      <c r="N115" s="18"/>
    </row>
    <row r="116" spans="1:14" ht="31.5" x14ac:dyDescent="0.25">
      <c r="B116" s="104" t="s">
        <v>178</v>
      </c>
      <c r="C116" s="104" t="s">
        <v>176</v>
      </c>
      <c r="D116" s="39" t="s">
        <v>30</v>
      </c>
      <c r="E116" s="33">
        <v>91</v>
      </c>
      <c r="F116" s="33"/>
      <c r="G116" s="32">
        <f>E116</f>
        <v>91</v>
      </c>
      <c r="K116" s="27"/>
      <c r="L116" s="16">
        <f>G116*L115/100</f>
        <v>7136.64</v>
      </c>
      <c r="N116" s="18"/>
    </row>
    <row r="117" spans="1:14" ht="31.5" x14ac:dyDescent="0.25">
      <c r="B117" s="104" t="s">
        <v>179</v>
      </c>
      <c r="C117" s="104" t="s">
        <v>177</v>
      </c>
      <c r="D117" s="39" t="s">
        <v>30</v>
      </c>
      <c r="E117" s="33">
        <v>47</v>
      </c>
      <c r="F117" s="33"/>
      <c r="G117" s="32">
        <f>E117</f>
        <v>47</v>
      </c>
      <c r="K117" s="27"/>
      <c r="L117" s="16">
        <f>L115*G117/100</f>
        <v>3685.96</v>
      </c>
      <c r="N117" s="18"/>
    </row>
    <row r="118" spans="1:14" x14ac:dyDescent="0.25">
      <c r="A118" s="4"/>
      <c r="B118" s="4"/>
      <c r="C118" s="11" t="s">
        <v>31</v>
      </c>
      <c r="D118" s="10"/>
      <c r="E118" s="28"/>
      <c r="F118" s="28"/>
      <c r="G118" s="28"/>
      <c r="H118" s="6"/>
      <c r="I118" s="6"/>
      <c r="J118" s="22">
        <f>L118/E99</f>
        <v>19497.52</v>
      </c>
      <c r="K118" s="28"/>
      <c r="L118" s="7">
        <f>L113+L116+L117+L114</f>
        <v>19497.52</v>
      </c>
      <c r="N118" s="18"/>
    </row>
    <row r="119" spans="1:14" ht="37.5" customHeight="1" x14ac:dyDescent="0.25">
      <c r="A119" s="76" t="s">
        <v>44</v>
      </c>
      <c r="B119" s="104" t="s">
        <v>196</v>
      </c>
      <c r="C119" s="104" t="s">
        <v>169</v>
      </c>
      <c r="D119" s="39" t="s">
        <v>149</v>
      </c>
      <c r="E119" s="33">
        <v>1</v>
      </c>
      <c r="F119" s="79"/>
      <c r="G119" s="32">
        <v>1</v>
      </c>
      <c r="I119" s="13"/>
      <c r="J119" s="14">
        <v>127895</v>
      </c>
      <c r="K119" s="27"/>
      <c r="L119" s="14">
        <f>J119*G119</f>
        <v>127895</v>
      </c>
      <c r="N119" s="18"/>
    </row>
    <row r="120" spans="1:14" x14ac:dyDescent="0.25">
      <c r="A120" s="86"/>
      <c r="B120" s="4"/>
      <c r="C120" s="11" t="s">
        <v>31</v>
      </c>
      <c r="D120" s="10"/>
      <c r="E120" s="28"/>
      <c r="F120" s="28"/>
      <c r="G120" s="28"/>
      <c r="H120" s="6"/>
      <c r="I120" s="10"/>
      <c r="J120" s="7">
        <f>L120/E119</f>
        <v>127895</v>
      </c>
      <c r="K120" s="28"/>
      <c r="L120" s="7">
        <f>L119</f>
        <v>127895</v>
      </c>
      <c r="N120" s="18"/>
    </row>
    <row r="121" spans="1:14" ht="30.75" customHeight="1" x14ac:dyDescent="0.25">
      <c r="A121" s="23"/>
      <c r="B121" s="105"/>
      <c r="C121" s="117" t="s">
        <v>170</v>
      </c>
      <c r="D121" s="118"/>
      <c r="E121" s="118"/>
      <c r="F121" s="118"/>
      <c r="G121" s="118"/>
      <c r="H121" s="21"/>
      <c r="I121" s="12"/>
      <c r="J121" s="17"/>
      <c r="K121" s="36"/>
      <c r="L121" s="21">
        <f>L123+L124+L125+L126</f>
        <v>45578.62</v>
      </c>
      <c r="N121" s="18"/>
    </row>
    <row r="122" spans="1:14" x14ac:dyDescent="0.25">
      <c r="C122" s="119" t="s">
        <v>34</v>
      </c>
      <c r="D122" s="120"/>
      <c r="E122" s="120"/>
      <c r="F122" s="120"/>
      <c r="G122" s="120"/>
      <c r="I122" s="13"/>
      <c r="K122" s="27"/>
      <c r="N122" s="18"/>
    </row>
    <row r="123" spans="1:14" x14ac:dyDescent="0.25">
      <c r="C123" s="115" t="s">
        <v>35</v>
      </c>
      <c r="D123" s="116"/>
      <c r="E123" s="116"/>
      <c r="F123" s="116"/>
      <c r="G123" s="116"/>
      <c r="I123" s="13"/>
      <c r="J123" s="16"/>
      <c r="K123" s="27"/>
      <c r="L123" s="16">
        <f>L42+L57+L79+L101</f>
        <v>37569.85</v>
      </c>
      <c r="N123" s="18"/>
    </row>
    <row r="124" spans="1:14" x14ac:dyDescent="0.25">
      <c r="C124" s="115" t="s">
        <v>36</v>
      </c>
      <c r="D124" s="116"/>
      <c r="E124" s="116"/>
      <c r="F124" s="116"/>
      <c r="G124" s="116"/>
      <c r="I124" s="13"/>
      <c r="J124" s="16"/>
      <c r="K124" s="27"/>
      <c r="L124" s="16">
        <f>L44+L61+L81+L103</f>
        <v>5461.09</v>
      </c>
      <c r="N124" s="18"/>
    </row>
    <row r="125" spans="1:14" x14ac:dyDescent="0.25">
      <c r="C125" s="115" t="s">
        <v>61</v>
      </c>
      <c r="D125" s="116"/>
      <c r="E125" s="116"/>
      <c r="F125" s="116"/>
      <c r="G125" s="116"/>
      <c r="I125" s="13"/>
      <c r="J125" s="16"/>
      <c r="K125" s="27"/>
      <c r="L125" s="14">
        <f>L45+L62+L82+L104</f>
        <v>1628.44</v>
      </c>
      <c r="N125" s="18"/>
    </row>
    <row r="126" spans="1:14" x14ac:dyDescent="0.25">
      <c r="C126" s="115" t="s">
        <v>37</v>
      </c>
      <c r="D126" s="116"/>
      <c r="E126" s="116"/>
      <c r="F126" s="116"/>
      <c r="G126" s="116"/>
      <c r="I126" s="13"/>
      <c r="J126" s="16"/>
      <c r="K126" s="27"/>
      <c r="L126" s="16">
        <f>L49+L65+L70+L89+L92+L111+L114</f>
        <v>919.24</v>
      </c>
      <c r="N126" s="18"/>
    </row>
    <row r="127" spans="1:14" x14ac:dyDescent="0.25">
      <c r="C127" s="115" t="s">
        <v>52</v>
      </c>
      <c r="D127" s="116"/>
      <c r="E127" s="116"/>
      <c r="F127" s="116"/>
      <c r="G127" s="116"/>
      <c r="I127" s="13"/>
      <c r="J127" s="16"/>
      <c r="K127" s="27"/>
      <c r="L127" s="16"/>
      <c r="N127" s="18"/>
    </row>
    <row r="128" spans="1:14" ht="15.75" customHeight="1" x14ac:dyDescent="0.25">
      <c r="C128" s="115" t="s">
        <v>105</v>
      </c>
      <c r="D128" s="116"/>
      <c r="E128" s="116"/>
      <c r="F128" s="116"/>
      <c r="G128" s="116"/>
      <c r="I128" s="13"/>
      <c r="J128" s="16"/>
      <c r="K128" s="27"/>
      <c r="L128" s="14">
        <f>L123+L125</f>
        <v>39198.29</v>
      </c>
      <c r="N128" s="18"/>
    </row>
    <row r="129" spans="1:14" ht="15.75" customHeight="1" x14ac:dyDescent="0.25">
      <c r="C129" s="115" t="s">
        <v>62</v>
      </c>
      <c r="D129" s="116"/>
      <c r="E129" s="116"/>
      <c r="F129" s="116"/>
      <c r="G129" s="116"/>
      <c r="I129" s="13"/>
      <c r="J129" s="16"/>
      <c r="K129" s="27"/>
      <c r="L129" s="14">
        <f>L51+L72+L94+L116</f>
        <v>36440.43</v>
      </c>
      <c r="N129" s="18"/>
    </row>
    <row r="130" spans="1:14" ht="15.75" customHeight="1" x14ac:dyDescent="0.25">
      <c r="A130" s="18"/>
      <c r="C130" s="115" t="s">
        <v>63</v>
      </c>
      <c r="D130" s="116"/>
      <c r="E130" s="116"/>
      <c r="F130" s="116"/>
      <c r="G130" s="116"/>
      <c r="I130" s="13"/>
      <c r="J130" s="16"/>
      <c r="K130" s="27"/>
      <c r="L130" s="14">
        <f>L52+L73+L95+L117</f>
        <v>19606.16</v>
      </c>
      <c r="N130" s="18"/>
    </row>
    <row r="131" spans="1:14" ht="15.75" customHeight="1" x14ac:dyDescent="0.25">
      <c r="A131" s="18"/>
      <c r="C131" s="115" t="s">
        <v>64</v>
      </c>
      <c r="D131" s="116"/>
      <c r="E131" s="116"/>
      <c r="F131" s="116"/>
      <c r="G131" s="116"/>
      <c r="I131" s="13"/>
      <c r="J131" s="16"/>
      <c r="K131" s="27"/>
      <c r="L131" s="14">
        <f>L55+L76+L98+L120</f>
        <v>1695855</v>
      </c>
      <c r="N131" s="18"/>
    </row>
    <row r="132" spans="1:14" ht="15.75" customHeight="1" x14ac:dyDescent="0.25">
      <c r="A132" s="18"/>
      <c r="C132" s="115" t="s">
        <v>65</v>
      </c>
      <c r="D132" s="116"/>
      <c r="E132" s="116"/>
      <c r="F132" s="116"/>
      <c r="G132" s="116"/>
      <c r="I132" s="13"/>
      <c r="J132" s="16"/>
      <c r="K132" s="27"/>
      <c r="N132" s="18"/>
    </row>
    <row r="133" spans="1:14" ht="33" customHeight="1" x14ac:dyDescent="0.25">
      <c r="A133" s="18"/>
      <c r="C133" s="117" t="s">
        <v>171</v>
      </c>
      <c r="D133" s="118"/>
      <c r="E133" s="118"/>
      <c r="F133" s="118"/>
      <c r="G133" s="118"/>
      <c r="I133" s="13"/>
      <c r="J133" s="17"/>
      <c r="K133" s="27"/>
      <c r="L133" s="21">
        <f>L121+L129+L130+L131+L132</f>
        <v>1797480.21</v>
      </c>
      <c r="N133" s="18"/>
    </row>
    <row r="134" spans="1:14" x14ac:dyDescent="0.25">
      <c r="A134" s="18"/>
      <c r="C134" s="119" t="s">
        <v>106</v>
      </c>
      <c r="D134" s="120"/>
      <c r="E134" s="120"/>
      <c r="F134" s="120"/>
      <c r="G134" s="120"/>
      <c r="I134" s="13"/>
      <c r="K134" s="27"/>
      <c r="N134" s="18"/>
    </row>
    <row r="135" spans="1:14" ht="15.75" customHeight="1" x14ac:dyDescent="0.25">
      <c r="A135" s="18"/>
      <c r="C135" s="115" t="s">
        <v>66</v>
      </c>
      <c r="D135" s="116"/>
      <c r="E135" s="116"/>
      <c r="F135" s="116"/>
      <c r="G135" s="116"/>
      <c r="I135" s="13"/>
      <c r="J135" s="16"/>
      <c r="K135" s="27"/>
      <c r="L135" s="16"/>
      <c r="N135" s="18"/>
    </row>
    <row r="136" spans="1:14" ht="15.75" customHeight="1" x14ac:dyDescent="0.25">
      <c r="A136" s="18"/>
      <c r="C136" s="115" t="s">
        <v>67</v>
      </c>
      <c r="D136" s="116"/>
      <c r="E136" s="116"/>
      <c r="F136" s="116"/>
      <c r="G136" s="116"/>
      <c r="I136" s="13"/>
      <c r="J136" s="16"/>
      <c r="K136" s="27"/>
      <c r="L136" s="16"/>
      <c r="N136" s="18"/>
    </row>
    <row r="137" spans="1:14" ht="15.75" customHeight="1" x14ac:dyDescent="0.25">
      <c r="A137" s="18"/>
      <c r="C137" s="13" t="s">
        <v>82</v>
      </c>
      <c r="G137" s="83">
        <f>G42+G57+G79+G101</f>
        <v>104.7</v>
      </c>
      <c r="K137" s="27"/>
      <c r="L137" s="8"/>
      <c r="N137" s="18"/>
    </row>
    <row r="138" spans="1:14" ht="15.75" customHeight="1" x14ac:dyDescent="0.25">
      <c r="A138" s="18"/>
      <c r="C138" s="91" t="s">
        <v>83</v>
      </c>
      <c r="D138" s="91"/>
      <c r="E138" s="92"/>
      <c r="F138" s="92"/>
      <c r="G138" s="101">
        <f>G45+G62+G82+G104</f>
        <v>5.3120000000000003</v>
      </c>
      <c r="H138" s="93"/>
      <c r="I138" s="93"/>
      <c r="J138" s="93"/>
      <c r="K138" s="92"/>
      <c r="L138" s="8"/>
      <c r="N138" s="18"/>
    </row>
    <row r="139" spans="1:14" ht="15.75" customHeight="1" x14ac:dyDescent="0.25">
      <c r="C139" s="13"/>
      <c r="N139" s="18"/>
    </row>
    <row r="140" spans="1:14" ht="47.25" x14ac:dyDescent="0.25">
      <c r="C140" s="87" t="s">
        <v>199</v>
      </c>
      <c r="K140" s="27"/>
      <c r="N140" s="18"/>
    </row>
    <row r="141" spans="1:14" ht="63" x14ac:dyDescent="0.25">
      <c r="A141" s="76" t="s">
        <v>45</v>
      </c>
      <c r="B141" s="104" t="s">
        <v>87</v>
      </c>
      <c r="C141" s="104" t="s">
        <v>46</v>
      </c>
      <c r="D141" s="39" t="s">
        <v>47</v>
      </c>
      <c r="E141" s="32">
        <v>20</v>
      </c>
      <c r="F141" s="33"/>
      <c r="G141" s="32">
        <v>20</v>
      </c>
      <c r="I141" s="13"/>
      <c r="K141" s="27"/>
      <c r="N141" s="18"/>
    </row>
    <row r="142" spans="1:14" ht="76.5" x14ac:dyDescent="0.25">
      <c r="A142" s="76"/>
      <c r="B142" s="112" t="s">
        <v>151</v>
      </c>
      <c r="C142" s="113" t="s">
        <v>158</v>
      </c>
      <c r="D142" s="9"/>
      <c r="E142" s="37"/>
      <c r="G142" s="37"/>
      <c r="H142" s="18"/>
      <c r="I142" s="21"/>
      <c r="J142" s="21"/>
      <c r="K142" s="36"/>
    </row>
    <row r="143" spans="1:14" x14ac:dyDescent="0.25">
      <c r="B143" s="77">
        <v>1</v>
      </c>
      <c r="C143" s="104" t="s">
        <v>72</v>
      </c>
      <c r="D143" s="9" t="s">
        <v>23</v>
      </c>
      <c r="E143" s="38"/>
      <c r="F143" s="38"/>
      <c r="G143" s="85">
        <f>G144</f>
        <v>34.200000000000003</v>
      </c>
      <c r="I143" s="16"/>
      <c r="J143" s="16"/>
      <c r="K143" s="37"/>
      <c r="L143" s="17">
        <f>L144</f>
        <v>13599.29</v>
      </c>
      <c r="N143" s="18"/>
    </row>
    <row r="144" spans="1:14" x14ac:dyDescent="0.25">
      <c r="A144" s="78"/>
      <c r="B144" s="77" t="s">
        <v>80</v>
      </c>
      <c r="C144" s="106" t="s">
        <v>88</v>
      </c>
      <c r="D144" s="9" t="s">
        <v>23</v>
      </c>
      <c r="E144" s="38">
        <v>2.44</v>
      </c>
      <c r="F144" s="85">
        <v>0.7</v>
      </c>
      <c r="G144" s="85">
        <f>E144*F144*G141</f>
        <v>34.200000000000003</v>
      </c>
      <c r="I144" s="16"/>
      <c r="J144" s="16">
        <v>397.64</v>
      </c>
      <c r="K144" s="37"/>
      <c r="L144" s="16">
        <f>J144*G144</f>
        <v>13599.29</v>
      </c>
      <c r="N144" s="18"/>
    </row>
    <row r="145" spans="1:14" x14ac:dyDescent="0.25">
      <c r="B145" s="77">
        <v>2</v>
      </c>
      <c r="C145" s="104" t="s">
        <v>27</v>
      </c>
      <c r="E145" s="79"/>
      <c r="F145" s="85"/>
      <c r="G145" s="79"/>
      <c r="H145" s="16"/>
      <c r="I145" s="16"/>
      <c r="J145" s="16"/>
      <c r="K145" s="37"/>
      <c r="L145" s="17">
        <f>L147</f>
        <v>2972.5</v>
      </c>
      <c r="N145" s="18"/>
    </row>
    <row r="146" spans="1:14" x14ac:dyDescent="0.25">
      <c r="B146" s="77"/>
      <c r="C146" s="106" t="s">
        <v>69</v>
      </c>
      <c r="D146" s="39" t="s">
        <v>23</v>
      </c>
      <c r="E146" s="80"/>
      <c r="F146" s="88"/>
      <c r="G146" s="88">
        <f>G148</f>
        <v>2.9</v>
      </c>
      <c r="H146" s="16"/>
      <c r="I146" s="16"/>
      <c r="J146" s="16"/>
      <c r="K146" s="37"/>
      <c r="L146" s="17">
        <f>L148</f>
        <v>858.46</v>
      </c>
      <c r="N146" s="18"/>
    </row>
    <row r="147" spans="1:14" ht="47.25" x14ac:dyDescent="0.25">
      <c r="B147" s="77" t="s">
        <v>76</v>
      </c>
      <c r="C147" s="104" t="s">
        <v>75</v>
      </c>
      <c r="D147" s="9" t="s">
        <v>50</v>
      </c>
      <c r="E147" s="79">
        <v>0.21</v>
      </c>
      <c r="F147" s="83">
        <v>0.7</v>
      </c>
      <c r="G147" s="83">
        <f>E147*F147*G141</f>
        <v>2.9</v>
      </c>
      <c r="H147" s="16"/>
      <c r="I147" s="15"/>
      <c r="J147" s="16">
        <v>1025</v>
      </c>
      <c r="K147" s="37"/>
      <c r="L147" s="16">
        <f>J147*G147</f>
        <v>2972.5</v>
      </c>
      <c r="N147" s="18"/>
    </row>
    <row r="148" spans="1:14" x14ac:dyDescent="0.25">
      <c r="B148" s="77" t="s">
        <v>81</v>
      </c>
      <c r="C148" s="104" t="s">
        <v>91</v>
      </c>
      <c r="D148" s="82" t="s">
        <v>23</v>
      </c>
      <c r="E148" s="79">
        <f>E147</f>
        <v>0.21</v>
      </c>
      <c r="F148" s="83">
        <v>0.7</v>
      </c>
      <c r="G148" s="83">
        <f>E148*F148*G141</f>
        <v>2.9</v>
      </c>
      <c r="H148" s="18"/>
      <c r="I148" s="16"/>
      <c r="J148" s="16">
        <v>296.02</v>
      </c>
      <c r="K148" s="37"/>
      <c r="L148" s="16">
        <f>J148*G148</f>
        <v>858.46</v>
      </c>
      <c r="N148" s="18"/>
    </row>
    <row r="149" spans="1:14" x14ac:dyDescent="0.25">
      <c r="C149" s="11" t="s">
        <v>73</v>
      </c>
      <c r="D149" s="10"/>
      <c r="E149" s="84"/>
      <c r="F149" s="84"/>
      <c r="G149" s="84"/>
      <c r="H149" s="5"/>
      <c r="I149" s="5"/>
      <c r="J149" s="5"/>
      <c r="K149" s="28"/>
      <c r="L149" s="7">
        <f>L143+L145+L146</f>
        <v>17430.25</v>
      </c>
      <c r="N149" s="18"/>
    </row>
    <row r="150" spans="1:14" ht="31.5" x14ac:dyDescent="0.25">
      <c r="A150" s="76" t="s">
        <v>189</v>
      </c>
      <c r="B150" s="104" t="s">
        <v>194</v>
      </c>
      <c r="C150" s="104" t="s">
        <v>77</v>
      </c>
      <c r="D150" s="9" t="s">
        <v>30</v>
      </c>
      <c r="E150" s="32">
        <v>2</v>
      </c>
      <c r="F150" s="33"/>
      <c r="G150" s="32">
        <v>2</v>
      </c>
      <c r="H150" s="13"/>
      <c r="I150" s="89"/>
      <c r="J150" s="16"/>
      <c r="K150" s="114">
        <v>0.7</v>
      </c>
      <c r="L150" s="16">
        <f>ROUND(ROUND((ROUND(E144*E141*J144,2))*K150,2)*G150/100,2)</f>
        <v>271.67</v>
      </c>
      <c r="N150" s="18"/>
    </row>
    <row r="151" spans="1:14" x14ac:dyDescent="0.25">
      <c r="C151" s="104" t="s">
        <v>29</v>
      </c>
      <c r="K151" s="27"/>
      <c r="L151" s="16">
        <f>L143+L146</f>
        <v>14457.75</v>
      </c>
      <c r="N151" s="18"/>
    </row>
    <row r="152" spans="1:14" ht="47.25" x14ac:dyDescent="0.25">
      <c r="B152" s="104" t="s">
        <v>180</v>
      </c>
      <c r="C152" s="104" t="s">
        <v>48</v>
      </c>
      <c r="D152" s="39" t="s">
        <v>30</v>
      </c>
      <c r="E152" s="33">
        <v>95</v>
      </c>
      <c r="F152" s="33"/>
      <c r="G152" s="32">
        <v>95</v>
      </c>
      <c r="K152" s="27"/>
      <c r="L152" s="16">
        <f>G152*L151/100</f>
        <v>13734.86</v>
      </c>
      <c r="N152" s="18"/>
    </row>
    <row r="153" spans="1:14" ht="47.25" x14ac:dyDescent="0.25">
      <c r="B153" s="104" t="s">
        <v>181</v>
      </c>
      <c r="C153" s="104" t="s">
        <v>49</v>
      </c>
      <c r="D153" s="39" t="s">
        <v>30</v>
      </c>
      <c r="E153" s="33">
        <v>53</v>
      </c>
      <c r="F153" s="33"/>
      <c r="G153" s="32">
        <v>53</v>
      </c>
      <c r="K153" s="27"/>
      <c r="L153" s="16">
        <f>L151*G153/100</f>
        <v>7662.61</v>
      </c>
      <c r="N153" s="18"/>
    </row>
    <row r="154" spans="1:14" x14ac:dyDescent="0.25">
      <c r="A154" s="4"/>
      <c r="B154" s="4"/>
      <c r="C154" s="11" t="s">
        <v>31</v>
      </c>
      <c r="D154" s="10"/>
      <c r="E154" s="28"/>
      <c r="F154" s="28"/>
      <c r="G154" s="28"/>
      <c r="H154" s="6"/>
      <c r="I154" s="6"/>
      <c r="J154" s="22">
        <f>L154/E141</f>
        <v>1954.97</v>
      </c>
      <c r="K154" s="28"/>
      <c r="L154" s="7">
        <f>L149+L152+L153+L150</f>
        <v>39099.39</v>
      </c>
      <c r="N154" s="18"/>
    </row>
    <row r="155" spans="1:14" x14ac:dyDescent="0.25">
      <c r="A155" s="76" t="s">
        <v>190</v>
      </c>
      <c r="B155" s="104" t="s">
        <v>133</v>
      </c>
      <c r="C155" s="104" t="s">
        <v>134</v>
      </c>
      <c r="D155" s="39" t="s">
        <v>135</v>
      </c>
      <c r="E155" s="32">
        <v>1</v>
      </c>
      <c r="F155" s="33"/>
      <c r="G155" s="32">
        <f>E155</f>
        <v>1</v>
      </c>
      <c r="I155" s="13"/>
      <c r="K155" s="27"/>
      <c r="N155" s="18"/>
    </row>
    <row r="156" spans="1:14" ht="76.5" x14ac:dyDescent="0.25">
      <c r="A156" s="76"/>
      <c r="B156" s="112" t="s">
        <v>151</v>
      </c>
      <c r="C156" s="113" t="s">
        <v>158</v>
      </c>
      <c r="D156" s="9"/>
      <c r="E156" s="37"/>
      <c r="G156" s="37"/>
      <c r="H156" s="18"/>
      <c r="I156" s="21"/>
      <c r="J156" s="21"/>
      <c r="K156" s="36"/>
    </row>
    <row r="157" spans="1:14" x14ac:dyDescent="0.25">
      <c r="B157" s="77">
        <v>1</v>
      </c>
      <c r="C157" s="104" t="s">
        <v>72</v>
      </c>
      <c r="D157" s="9" t="s">
        <v>23</v>
      </c>
      <c r="E157" s="94"/>
      <c r="F157" s="38"/>
      <c r="G157" s="34">
        <f>SUM(G158:G160)</f>
        <v>10.619</v>
      </c>
      <c r="I157" s="16"/>
      <c r="J157" s="16"/>
      <c r="K157" s="37"/>
      <c r="L157" s="17">
        <f>SUM(L158:L160)</f>
        <v>3913.08</v>
      </c>
      <c r="N157" s="18"/>
    </row>
    <row r="158" spans="1:14" x14ac:dyDescent="0.25">
      <c r="A158" s="78"/>
      <c r="B158" s="77" t="s">
        <v>137</v>
      </c>
      <c r="C158" s="106" t="s">
        <v>136</v>
      </c>
      <c r="D158" s="9" t="s">
        <v>23</v>
      </c>
      <c r="E158" s="38">
        <v>0.05</v>
      </c>
      <c r="F158" s="85">
        <v>0.7</v>
      </c>
      <c r="G158" s="34">
        <f>E158*F158*G155</f>
        <v>3.5000000000000003E-2</v>
      </c>
      <c r="I158" s="16"/>
      <c r="J158" s="16">
        <v>240.79</v>
      </c>
      <c r="K158" s="37"/>
      <c r="L158" s="16">
        <f>J158*G158</f>
        <v>8.43</v>
      </c>
      <c r="N158" s="18"/>
    </row>
    <row r="159" spans="1:14" x14ac:dyDescent="0.25">
      <c r="A159" s="78"/>
      <c r="B159" s="77" t="s">
        <v>139</v>
      </c>
      <c r="C159" s="106" t="s">
        <v>138</v>
      </c>
      <c r="D159" s="9" t="s">
        <v>23</v>
      </c>
      <c r="E159" s="38">
        <v>7.56</v>
      </c>
      <c r="F159" s="85">
        <v>0.7</v>
      </c>
      <c r="G159" s="34">
        <f>E159*F159*G155</f>
        <v>5.2919999999999998</v>
      </c>
      <c r="I159" s="16"/>
      <c r="J159" s="16">
        <v>340.2</v>
      </c>
      <c r="K159" s="37"/>
      <c r="L159" s="16">
        <f>J159*G159</f>
        <v>1800.34</v>
      </c>
      <c r="N159" s="18"/>
    </row>
    <row r="160" spans="1:14" x14ac:dyDescent="0.25">
      <c r="A160" s="78"/>
      <c r="B160" s="77" t="s">
        <v>86</v>
      </c>
      <c r="C160" s="106" t="s">
        <v>85</v>
      </c>
      <c r="D160" s="9" t="s">
        <v>23</v>
      </c>
      <c r="E160" s="38">
        <v>7.56</v>
      </c>
      <c r="F160" s="85">
        <v>0.7</v>
      </c>
      <c r="G160" s="34">
        <f>E160*F160*G155</f>
        <v>5.2919999999999998</v>
      </c>
      <c r="I160" s="16"/>
      <c r="J160" s="16">
        <v>397.64</v>
      </c>
      <c r="K160" s="37"/>
      <c r="L160" s="16">
        <f t="shared" ref="L160" si="3">J160*G160</f>
        <v>2104.31</v>
      </c>
      <c r="N160" s="18"/>
    </row>
    <row r="161" spans="1:14" x14ac:dyDescent="0.25">
      <c r="B161" s="77">
        <v>2</v>
      </c>
      <c r="C161" s="104" t="s">
        <v>27</v>
      </c>
      <c r="E161" s="79"/>
      <c r="F161" s="85"/>
      <c r="G161" s="35"/>
      <c r="H161" s="16"/>
      <c r="I161" s="16"/>
      <c r="J161" s="16"/>
      <c r="K161" s="37"/>
      <c r="L161" s="17">
        <f>L163</f>
        <v>77.180000000000007</v>
      </c>
      <c r="N161" s="18"/>
    </row>
    <row r="162" spans="1:14" x14ac:dyDescent="0.25">
      <c r="B162" s="77"/>
      <c r="C162" s="106" t="s">
        <v>69</v>
      </c>
      <c r="D162" s="39" t="s">
        <v>23</v>
      </c>
      <c r="E162" s="96"/>
      <c r="F162" s="88"/>
      <c r="G162" s="102">
        <f>G164</f>
        <v>0.14699999999999999</v>
      </c>
      <c r="H162" s="16"/>
      <c r="I162" s="16"/>
      <c r="J162" s="16"/>
      <c r="K162" s="37"/>
      <c r="L162" s="17">
        <f>L164</f>
        <v>43.51</v>
      </c>
      <c r="N162" s="18"/>
    </row>
    <row r="163" spans="1:14" ht="31.5" x14ac:dyDescent="0.25">
      <c r="B163" s="77" t="s">
        <v>90</v>
      </c>
      <c r="C163" s="104" t="s">
        <v>89</v>
      </c>
      <c r="D163" s="9" t="s">
        <v>50</v>
      </c>
      <c r="E163" s="79">
        <v>0.21</v>
      </c>
      <c r="F163" s="83">
        <v>0.7</v>
      </c>
      <c r="G163" s="35">
        <f>E163*F163*G155</f>
        <v>0.14699999999999999</v>
      </c>
      <c r="H163" s="16"/>
      <c r="I163" s="15"/>
      <c r="J163" s="16">
        <v>525</v>
      </c>
      <c r="K163" s="37"/>
      <c r="L163" s="16">
        <f>J163*G163</f>
        <v>77.180000000000007</v>
      </c>
      <c r="N163" s="18"/>
    </row>
    <row r="164" spans="1:14" x14ac:dyDescent="0.25">
      <c r="B164" s="77" t="s">
        <v>81</v>
      </c>
      <c r="C164" s="104" t="s">
        <v>91</v>
      </c>
      <c r="D164" s="82" t="s">
        <v>23</v>
      </c>
      <c r="E164" s="79">
        <f>E163</f>
        <v>0.21</v>
      </c>
      <c r="F164" s="83">
        <v>0.7</v>
      </c>
      <c r="G164" s="35">
        <f>E164*F164*G155</f>
        <v>0.14699999999999999</v>
      </c>
      <c r="H164" s="18"/>
      <c r="I164" s="16"/>
      <c r="J164" s="16">
        <v>296.02</v>
      </c>
      <c r="K164" s="37"/>
      <c r="L164" s="16">
        <f>J164*G164</f>
        <v>43.51</v>
      </c>
      <c r="N164" s="18"/>
    </row>
    <row r="165" spans="1:14" x14ac:dyDescent="0.25">
      <c r="B165" s="77">
        <v>4</v>
      </c>
      <c r="C165" s="104" t="s">
        <v>28</v>
      </c>
      <c r="D165" s="82"/>
      <c r="E165" s="79"/>
      <c r="F165" s="83"/>
      <c r="G165" s="35"/>
      <c r="H165" s="18"/>
      <c r="I165" s="16"/>
      <c r="J165" s="95"/>
      <c r="K165" s="37"/>
      <c r="L165" s="17">
        <f>SUM(L166:L168)</f>
        <v>0</v>
      </c>
      <c r="N165" s="18"/>
    </row>
    <row r="166" spans="1:14" x14ac:dyDescent="0.25">
      <c r="B166" s="77" t="s">
        <v>140</v>
      </c>
      <c r="C166" s="104" t="s">
        <v>143</v>
      </c>
      <c r="D166" s="82" t="s">
        <v>146</v>
      </c>
      <c r="E166" s="79">
        <v>0.68</v>
      </c>
      <c r="F166" s="33">
        <v>0</v>
      </c>
      <c r="G166" s="33">
        <f>E166*F166*G155</f>
        <v>0</v>
      </c>
      <c r="H166" s="18"/>
      <c r="I166" s="16"/>
      <c r="J166" s="16">
        <v>7</v>
      </c>
      <c r="K166" s="37"/>
      <c r="L166" s="16">
        <f>G166*J166</f>
        <v>0</v>
      </c>
      <c r="N166" s="18"/>
    </row>
    <row r="167" spans="1:14" ht="31.5" x14ac:dyDescent="0.25">
      <c r="B167" s="77" t="s">
        <v>141</v>
      </c>
      <c r="C167" s="104" t="s">
        <v>144</v>
      </c>
      <c r="D167" s="82" t="s">
        <v>147</v>
      </c>
      <c r="E167" s="79">
        <v>0.4</v>
      </c>
      <c r="F167" s="33">
        <v>0</v>
      </c>
      <c r="G167" s="33">
        <f>E167*F167*G155</f>
        <v>0</v>
      </c>
      <c r="H167" s="18"/>
      <c r="I167" s="16"/>
      <c r="J167" s="16">
        <v>217</v>
      </c>
      <c r="K167" s="37"/>
      <c r="L167" s="16">
        <f>G167*J167</f>
        <v>0</v>
      </c>
      <c r="N167" s="18"/>
    </row>
    <row r="168" spans="1:14" ht="63" x14ac:dyDescent="0.25">
      <c r="B168" s="77" t="s">
        <v>142</v>
      </c>
      <c r="C168" s="104" t="s">
        <v>145</v>
      </c>
      <c r="D168" s="82" t="s">
        <v>147</v>
      </c>
      <c r="E168" s="79">
        <v>0.4</v>
      </c>
      <c r="F168" s="33">
        <v>0</v>
      </c>
      <c r="G168" s="33">
        <f>E168*F168*G155</f>
        <v>0</v>
      </c>
      <c r="H168" s="18"/>
      <c r="I168" s="16"/>
      <c r="J168" s="16">
        <v>225</v>
      </c>
      <c r="K168" s="37"/>
      <c r="L168" s="16">
        <f>G168*J168</f>
        <v>0</v>
      </c>
      <c r="N168" s="18"/>
    </row>
    <row r="169" spans="1:14" x14ac:dyDescent="0.25">
      <c r="C169" s="11" t="s">
        <v>73</v>
      </c>
      <c r="D169" s="10"/>
      <c r="E169" s="84"/>
      <c r="F169" s="84"/>
      <c r="G169" s="84"/>
      <c r="H169" s="5"/>
      <c r="I169" s="5"/>
      <c r="J169" s="5"/>
      <c r="K169" s="28"/>
      <c r="L169" s="7">
        <f>L157+L161+L162+L165</f>
        <v>4033.77</v>
      </c>
      <c r="N169" s="18"/>
    </row>
    <row r="170" spans="1:14" ht="31.5" x14ac:dyDescent="0.25">
      <c r="A170" s="76" t="s">
        <v>191</v>
      </c>
      <c r="B170" s="104" t="s">
        <v>194</v>
      </c>
      <c r="C170" s="104" t="s">
        <v>77</v>
      </c>
      <c r="D170" s="9" t="s">
        <v>30</v>
      </c>
      <c r="E170" s="32">
        <v>2</v>
      </c>
      <c r="F170" s="33"/>
      <c r="G170" s="32">
        <v>2</v>
      </c>
      <c r="H170" s="13"/>
      <c r="I170" s="89"/>
      <c r="J170" s="16"/>
      <c r="K170" s="114">
        <v>0.7</v>
      </c>
      <c r="L170" s="16">
        <f>ROUND(ROUND((ROUND(E158*E155*J158,2)+ROUND(E159*E155*J159,2)+ROUND(E160*E155*J160,2))*K170,2)*G170/100,2)</f>
        <v>78.260000000000005</v>
      </c>
      <c r="N170" s="18"/>
    </row>
    <row r="171" spans="1:14" x14ac:dyDescent="0.25">
      <c r="C171" s="104" t="s">
        <v>29</v>
      </c>
      <c r="K171" s="27"/>
      <c r="L171" s="16">
        <f>L157+L162</f>
        <v>3956.59</v>
      </c>
      <c r="N171" s="18"/>
    </row>
    <row r="172" spans="1:14" ht="47.25" x14ac:dyDescent="0.25">
      <c r="B172" s="104" t="s">
        <v>173</v>
      </c>
      <c r="C172" s="104" t="s">
        <v>172</v>
      </c>
      <c r="D172" s="39" t="s">
        <v>30</v>
      </c>
      <c r="E172" s="33">
        <v>90</v>
      </c>
      <c r="F172" s="33"/>
      <c r="G172" s="32">
        <v>90</v>
      </c>
      <c r="K172" s="27"/>
      <c r="L172" s="16">
        <f>G172*L171/100</f>
        <v>3560.93</v>
      </c>
      <c r="N172" s="18"/>
    </row>
    <row r="173" spans="1:14" ht="47.25" x14ac:dyDescent="0.25">
      <c r="B173" s="104" t="s">
        <v>175</v>
      </c>
      <c r="C173" s="104" t="s">
        <v>174</v>
      </c>
      <c r="D173" s="39" t="s">
        <v>30</v>
      </c>
      <c r="E173" s="33">
        <v>46</v>
      </c>
      <c r="F173" s="33"/>
      <c r="G173" s="32">
        <v>46</v>
      </c>
      <c r="K173" s="27"/>
      <c r="L173" s="16">
        <f>L171*G173/100</f>
        <v>1820.03</v>
      </c>
      <c r="N173" s="18"/>
    </row>
    <row r="174" spans="1:14" x14ac:dyDescent="0.25">
      <c r="A174" s="4"/>
      <c r="B174" s="4"/>
      <c r="C174" s="11" t="s">
        <v>31</v>
      </c>
      <c r="D174" s="10"/>
      <c r="E174" s="28"/>
      <c r="F174" s="28"/>
      <c r="G174" s="28"/>
      <c r="H174" s="6"/>
      <c r="I174" s="6"/>
      <c r="J174" s="22">
        <f>L174/E155</f>
        <v>9492.99</v>
      </c>
      <c r="K174" s="28"/>
      <c r="L174" s="7">
        <f>L169+L172+L173+L170</f>
        <v>9492.99</v>
      </c>
      <c r="N174" s="18"/>
    </row>
    <row r="175" spans="1:14" ht="31.5" x14ac:dyDescent="0.25">
      <c r="A175" s="76" t="s">
        <v>192</v>
      </c>
      <c r="B175" s="104" t="s">
        <v>153</v>
      </c>
      <c r="C175" s="104" t="s">
        <v>152</v>
      </c>
      <c r="D175" s="39" t="s">
        <v>39</v>
      </c>
      <c r="E175" s="85">
        <v>1.5</v>
      </c>
      <c r="F175" s="33"/>
      <c r="G175" s="85">
        <f>E175</f>
        <v>1.5</v>
      </c>
      <c r="I175" s="13"/>
      <c r="K175" s="27"/>
      <c r="N175" s="18"/>
    </row>
    <row r="176" spans="1:14" x14ac:dyDescent="0.25">
      <c r="B176" s="77">
        <v>1</v>
      </c>
      <c r="C176" s="104" t="s">
        <v>72</v>
      </c>
      <c r="D176" s="9" t="s">
        <v>23</v>
      </c>
      <c r="E176" s="38"/>
      <c r="F176" s="38"/>
      <c r="G176" s="85">
        <f>G177</f>
        <v>36.299999999999997</v>
      </c>
      <c r="I176" s="16"/>
      <c r="J176" s="16"/>
      <c r="K176" s="37"/>
      <c r="L176" s="17">
        <f>L177</f>
        <v>9542.5400000000009</v>
      </c>
      <c r="N176" s="18"/>
    </row>
    <row r="177" spans="1:14" x14ac:dyDescent="0.25">
      <c r="A177" s="78"/>
      <c r="B177" s="77" t="s">
        <v>155</v>
      </c>
      <c r="C177" s="106" t="s">
        <v>154</v>
      </c>
      <c r="D177" s="9" t="s">
        <v>23</v>
      </c>
      <c r="E177" s="38">
        <v>24.18</v>
      </c>
      <c r="F177" s="85"/>
      <c r="G177" s="85">
        <f>E177*G175</f>
        <v>36.299999999999997</v>
      </c>
      <c r="I177" s="16"/>
      <c r="J177" s="16">
        <v>262.88</v>
      </c>
      <c r="K177" s="37"/>
      <c r="L177" s="16">
        <f>J177*G177</f>
        <v>9542.5400000000009</v>
      </c>
      <c r="N177" s="18"/>
    </row>
    <row r="178" spans="1:14" x14ac:dyDescent="0.25">
      <c r="C178" s="11" t="s">
        <v>73</v>
      </c>
      <c r="D178" s="10"/>
      <c r="E178" s="84"/>
      <c r="F178" s="84"/>
      <c r="G178" s="84"/>
      <c r="H178" s="5"/>
      <c r="I178" s="5"/>
      <c r="J178" s="5"/>
      <c r="K178" s="28"/>
      <c r="L178" s="7">
        <f>L176</f>
        <v>9542.5400000000009</v>
      </c>
      <c r="N178" s="18"/>
    </row>
    <row r="179" spans="1:14" ht="31.5" x14ac:dyDescent="0.25">
      <c r="A179" s="76" t="s">
        <v>197</v>
      </c>
      <c r="B179" s="104" t="s">
        <v>194</v>
      </c>
      <c r="C179" s="104" t="s">
        <v>77</v>
      </c>
      <c r="D179" s="9" t="s">
        <v>30</v>
      </c>
      <c r="E179" s="32">
        <v>2</v>
      </c>
      <c r="F179" s="33"/>
      <c r="G179" s="32">
        <f>E179</f>
        <v>2</v>
      </c>
      <c r="H179" s="13"/>
      <c r="I179" s="89"/>
      <c r="J179" s="16"/>
      <c r="K179" s="90"/>
      <c r="L179" s="16">
        <f>ROUND((ROUND(E177*E175*J177,2))*G179/100,2)</f>
        <v>190.69</v>
      </c>
      <c r="N179" s="18"/>
    </row>
    <row r="180" spans="1:14" x14ac:dyDescent="0.25">
      <c r="C180" s="104" t="s">
        <v>29</v>
      </c>
      <c r="K180" s="27"/>
      <c r="L180" s="16">
        <f>L176</f>
        <v>9542.5400000000009</v>
      </c>
      <c r="N180" s="18"/>
    </row>
    <row r="181" spans="1:14" ht="31.5" x14ac:dyDescent="0.25">
      <c r="B181" s="104" t="s">
        <v>184</v>
      </c>
      <c r="C181" s="104" t="s">
        <v>182</v>
      </c>
      <c r="D181" s="39" t="s">
        <v>30</v>
      </c>
      <c r="E181" s="33">
        <v>91</v>
      </c>
      <c r="F181" s="33"/>
      <c r="G181" s="32">
        <f>E181</f>
        <v>91</v>
      </c>
      <c r="K181" s="27"/>
      <c r="L181" s="16">
        <f>G181*L180/100</f>
        <v>8683.7099999999991</v>
      </c>
      <c r="N181" s="18"/>
    </row>
    <row r="182" spans="1:14" ht="31.5" x14ac:dyDescent="0.25">
      <c r="B182" s="104" t="s">
        <v>185</v>
      </c>
      <c r="C182" s="104" t="s">
        <v>183</v>
      </c>
      <c r="D182" s="39" t="s">
        <v>30</v>
      </c>
      <c r="E182" s="33">
        <v>47</v>
      </c>
      <c r="F182" s="33"/>
      <c r="G182" s="32">
        <f>E182</f>
        <v>47</v>
      </c>
      <c r="K182" s="27"/>
      <c r="L182" s="16">
        <f>L180*G182/100</f>
        <v>4484.99</v>
      </c>
      <c r="N182" s="18"/>
    </row>
    <row r="183" spans="1:14" x14ac:dyDescent="0.25">
      <c r="A183" s="4"/>
      <c r="B183" s="4"/>
      <c r="C183" s="11" t="s">
        <v>31</v>
      </c>
      <c r="D183" s="10"/>
      <c r="E183" s="28"/>
      <c r="F183" s="28"/>
      <c r="G183" s="28"/>
      <c r="H183" s="6"/>
      <c r="I183" s="6"/>
      <c r="J183" s="22">
        <f>L183/E175</f>
        <v>15267.95</v>
      </c>
      <c r="K183" s="28"/>
      <c r="L183" s="7">
        <f>L178+L181+L182+L179</f>
        <v>22901.93</v>
      </c>
      <c r="N183" s="18"/>
    </row>
    <row r="184" spans="1:14" ht="30.75" customHeight="1" x14ac:dyDescent="0.25">
      <c r="A184" s="23"/>
      <c r="B184" s="105"/>
      <c r="C184" s="117" t="s">
        <v>186</v>
      </c>
      <c r="D184" s="118"/>
      <c r="E184" s="118"/>
      <c r="F184" s="118"/>
      <c r="G184" s="118"/>
      <c r="H184" s="21"/>
      <c r="I184" s="12"/>
      <c r="J184" s="17"/>
      <c r="K184" s="36"/>
      <c r="L184" s="21">
        <f>L186+L187+L188+L189</f>
        <v>31547.18</v>
      </c>
      <c r="N184" s="18"/>
    </row>
    <row r="185" spans="1:14" x14ac:dyDescent="0.25">
      <c r="C185" s="119" t="s">
        <v>34</v>
      </c>
      <c r="D185" s="120"/>
      <c r="E185" s="120"/>
      <c r="F185" s="120"/>
      <c r="G185" s="120"/>
      <c r="I185" s="13"/>
      <c r="K185" s="27"/>
      <c r="N185" s="18"/>
    </row>
    <row r="186" spans="1:14" x14ac:dyDescent="0.25">
      <c r="C186" s="115" t="s">
        <v>35</v>
      </c>
      <c r="D186" s="116"/>
      <c r="E186" s="116"/>
      <c r="F186" s="116"/>
      <c r="G186" s="116"/>
      <c r="I186" s="13"/>
      <c r="J186" s="16"/>
      <c r="K186" s="27"/>
      <c r="L186" s="16">
        <f>L143+L157+L176</f>
        <v>27054.91</v>
      </c>
      <c r="N186" s="18"/>
    </row>
    <row r="187" spans="1:14" x14ac:dyDescent="0.25">
      <c r="C187" s="115" t="s">
        <v>36</v>
      </c>
      <c r="D187" s="116"/>
      <c r="E187" s="116"/>
      <c r="F187" s="116"/>
      <c r="G187" s="116"/>
      <c r="I187" s="13"/>
      <c r="J187" s="16"/>
      <c r="K187" s="27"/>
      <c r="L187" s="16">
        <f>L145+L161</f>
        <v>3049.68</v>
      </c>
      <c r="N187" s="18"/>
    </row>
    <row r="188" spans="1:14" x14ac:dyDescent="0.25">
      <c r="C188" s="115" t="s">
        <v>61</v>
      </c>
      <c r="D188" s="116"/>
      <c r="E188" s="116"/>
      <c r="F188" s="116"/>
      <c r="G188" s="116"/>
      <c r="I188" s="13"/>
      <c r="J188" s="16"/>
      <c r="K188" s="27"/>
      <c r="L188" s="14">
        <f>L146+L162</f>
        <v>901.97</v>
      </c>
      <c r="N188" s="18"/>
    </row>
    <row r="189" spans="1:14" x14ac:dyDescent="0.25">
      <c r="C189" s="115" t="s">
        <v>37</v>
      </c>
      <c r="D189" s="116"/>
      <c r="E189" s="116"/>
      <c r="F189" s="116"/>
      <c r="G189" s="116"/>
      <c r="I189" s="13"/>
      <c r="J189" s="16"/>
      <c r="K189" s="27"/>
      <c r="L189" s="16">
        <f>L150+L165+L170+L179</f>
        <v>540.62</v>
      </c>
      <c r="N189" s="18"/>
    </row>
    <row r="190" spans="1:14" x14ac:dyDescent="0.25">
      <c r="C190" s="115" t="s">
        <v>52</v>
      </c>
      <c r="D190" s="116"/>
      <c r="E190" s="116"/>
      <c r="F190" s="116"/>
      <c r="G190" s="116"/>
      <c r="I190" s="13"/>
      <c r="J190" s="16"/>
      <c r="K190" s="27"/>
      <c r="L190" s="16"/>
      <c r="N190" s="18"/>
    </row>
    <row r="191" spans="1:14" ht="15.75" customHeight="1" x14ac:dyDescent="0.25">
      <c r="C191" s="115" t="s">
        <v>105</v>
      </c>
      <c r="D191" s="116"/>
      <c r="E191" s="116"/>
      <c r="F191" s="116"/>
      <c r="G191" s="116"/>
      <c r="I191" s="13"/>
      <c r="J191" s="16"/>
      <c r="K191" s="27"/>
      <c r="L191" s="14">
        <f>L186+L188</f>
        <v>27956.880000000001</v>
      </c>
      <c r="N191" s="18"/>
    </row>
    <row r="192" spans="1:14" ht="15.75" customHeight="1" x14ac:dyDescent="0.25">
      <c r="C192" s="115" t="s">
        <v>62</v>
      </c>
      <c r="D192" s="116"/>
      <c r="E192" s="116"/>
      <c r="F192" s="116"/>
      <c r="G192" s="116"/>
      <c r="I192" s="13"/>
      <c r="J192" s="16"/>
      <c r="K192" s="27"/>
      <c r="L192" s="14">
        <f>L152+L172+L181</f>
        <v>25979.5</v>
      </c>
      <c r="N192" s="18"/>
    </row>
    <row r="193" spans="1:14" ht="15.75" customHeight="1" x14ac:dyDescent="0.25">
      <c r="A193" s="18"/>
      <c r="C193" s="115" t="s">
        <v>63</v>
      </c>
      <c r="D193" s="116"/>
      <c r="E193" s="116"/>
      <c r="F193" s="116"/>
      <c r="G193" s="116"/>
      <c r="I193" s="13"/>
      <c r="J193" s="16"/>
      <c r="K193" s="27"/>
      <c r="L193" s="14">
        <f>L153+L173+L182</f>
        <v>13967.63</v>
      </c>
      <c r="N193" s="18"/>
    </row>
    <row r="194" spans="1:14" ht="15.75" customHeight="1" x14ac:dyDescent="0.25">
      <c r="A194" s="18"/>
      <c r="C194" s="115" t="s">
        <v>64</v>
      </c>
      <c r="D194" s="116"/>
      <c r="E194" s="116"/>
      <c r="F194" s="116"/>
      <c r="G194" s="116"/>
      <c r="I194" s="13"/>
      <c r="J194" s="16"/>
      <c r="K194" s="27"/>
      <c r="N194" s="18"/>
    </row>
    <row r="195" spans="1:14" ht="15.75" customHeight="1" x14ac:dyDescent="0.25">
      <c r="A195" s="18"/>
      <c r="C195" s="115" t="s">
        <v>65</v>
      </c>
      <c r="D195" s="116"/>
      <c r="E195" s="116"/>
      <c r="F195" s="116"/>
      <c r="G195" s="116"/>
      <c r="I195" s="13"/>
      <c r="J195" s="16"/>
      <c r="K195" s="27"/>
      <c r="N195" s="18"/>
    </row>
    <row r="196" spans="1:14" ht="33" customHeight="1" x14ac:dyDescent="0.25">
      <c r="A196" s="18"/>
      <c r="C196" s="117" t="s">
        <v>187</v>
      </c>
      <c r="D196" s="118"/>
      <c r="E196" s="118"/>
      <c r="F196" s="118"/>
      <c r="G196" s="118"/>
      <c r="I196" s="13"/>
      <c r="J196" s="17"/>
      <c r="K196" s="27"/>
      <c r="L196" s="21">
        <f>L184+L192+L193+L194+L195</f>
        <v>71494.31</v>
      </c>
      <c r="N196" s="18"/>
    </row>
    <row r="197" spans="1:14" x14ac:dyDescent="0.25">
      <c r="A197" s="18"/>
      <c r="C197" s="119" t="s">
        <v>106</v>
      </c>
      <c r="D197" s="120"/>
      <c r="E197" s="120"/>
      <c r="F197" s="120"/>
      <c r="G197" s="120"/>
      <c r="I197" s="13"/>
      <c r="K197" s="27"/>
      <c r="N197" s="18"/>
    </row>
    <row r="198" spans="1:14" ht="15.75" customHeight="1" x14ac:dyDescent="0.25">
      <c r="A198" s="18"/>
      <c r="C198" s="115" t="s">
        <v>66</v>
      </c>
      <c r="D198" s="116"/>
      <c r="E198" s="116"/>
      <c r="F198" s="116"/>
      <c r="G198" s="116"/>
      <c r="I198" s="13"/>
      <c r="J198" s="16"/>
      <c r="K198" s="27"/>
      <c r="L198" s="16"/>
      <c r="N198" s="18"/>
    </row>
    <row r="199" spans="1:14" ht="15.75" customHeight="1" x14ac:dyDescent="0.25">
      <c r="A199" s="18"/>
      <c r="C199" s="115" t="s">
        <v>67</v>
      </c>
      <c r="D199" s="116"/>
      <c r="E199" s="116"/>
      <c r="F199" s="116"/>
      <c r="G199" s="116"/>
      <c r="I199" s="13"/>
      <c r="J199" s="16"/>
      <c r="K199" s="27"/>
      <c r="L199" s="16"/>
      <c r="N199" s="18"/>
    </row>
    <row r="200" spans="1:14" ht="15.75" customHeight="1" x14ac:dyDescent="0.25">
      <c r="A200" s="18"/>
      <c r="C200" s="13" t="s">
        <v>82</v>
      </c>
      <c r="G200" s="35">
        <f>G143+G157+G176</f>
        <v>81.119</v>
      </c>
      <c r="K200" s="27"/>
      <c r="L200" s="8"/>
      <c r="N200" s="18"/>
    </row>
    <row r="201" spans="1:14" ht="15.75" customHeight="1" x14ac:dyDescent="0.25">
      <c r="A201" s="18"/>
      <c r="C201" s="91" t="s">
        <v>83</v>
      </c>
      <c r="D201" s="91"/>
      <c r="E201" s="92"/>
      <c r="F201" s="92"/>
      <c r="G201" s="100">
        <f>G146+G162</f>
        <v>3.0470000000000002</v>
      </c>
      <c r="H201" s="93"/>
      <c r="I201" s="93"/>
      <c r="J201" s="93"/>
      <c r="K201" s="92"/>
      <c r="L201" s="8"/>
      <c r="N201" s="18"/>
    </row>
    <row r="202" spans="1:14" ht="15.75" customHeight="1" x14ac:dyDescent="0.25">
      <c r="C202" s="13"/>
      <c r="N202" s="18"/>
    </row>
    <row r="203" spans="1:14" ht="15.75" customHeight="1" x14ac:dyDescent="0.25">
      <c r="C203" s="12" t="s">
        <v>94</v>
      </c>
      <c r="N203" s="18"/>
    </row>
    <row r="204" spans="1:14" ht="15.75" customHeight="1" x14ac:dyDescent="0.25">
      <c r="C204" s="106" t="s">
        <v>107</v>
      </c>
      <c r="N204" s="18"/>
    </row>
    <row r="205" spans="1:14" ht="15.75" customHeight="1" x14ac:dyDescent="0.25">
      <c r="C205" s="104" t="s">
        <v>108</v>
      </c>
      <c r="N205" s="18"/>
    </row>
    <row r="206" spans="1:14" ht="15.75" customHeight="1" x14ac:dyDescent="0.25">
      <c r="C206" s="106" t="s">
        <v>34</v>
      </c>
      <c r="N206" s="18"/>
    </row>
    <row r="207" spans="1:14" ht="15.75" customHeight="1" x14ac:dyDescent="0.25">
      <c r="C207" s="104" t="s">
        <v>35</v>
      </c>
      <c r="N207" s="18"/>
    </row>
    <row r="208" spans="1:14" ht="15.75" customHeight="1" x14ac:dyDescent="0.25">
      <c r="C208" s="104" t="s">
        <v>36</v>
      </c>
      <c r="N208" s="18"/>
    </row>
    <row r="209" spans="3:14" ht="15.75" customHeight="1" x14ac:dyDescent="0.25">
      <c r="C209" s="104" t="s">
        <v>61</v>
      </c>
      <c r="N209" s="18"/>
    </row>
    <row r="210" spans="3:14" ht="15.75" customHeight="1" x14ac:dyDescent="0.25">
      <c r="C210" s="104" t="s">
        <v>37</v>
      </c>
      <c r="N210" s="18"/>
    </row>
    <row r="211" spans="3:14" ht="15.75" customHeight="1" x14ac:dyDescent="0.25">
      <c r="C211" s="13" t="s">
        <v>52</v>
      </c>
      <c r="N211" s="18"/>
    </row>
    <row r="212" spans="3:14" ht="15.75" customHeight="1" x14ac:dyDescent="0.25">
      <c r="C212" s="13" t="s">
        <v>109</v>
      </c>
      <c r="N212" s="18"/>
    </row>
    <row r="213" spans="3:14" ht="15.75" customHeight="1" x14ac:dyDescent="0.25">
      <c r="C213" s="13" t="s">
        <v>110</v>
      </c>
      <c r="N213" s="18"/>
    </row>
    <row r="214" spans="3:14" ht="15.75" customHeight="1" x14ac:dyDescent="0.25">
      <c r="C214" s="13" t="s">
        <v>111</v>
      </c>
      <c r="N214" s="18"/>
    </row>
    <row r="215" spans="3:14" ht="15.75" customHeight="1" x14ac:dyDescent="0.25">
      <c r="C215" s="13"/>
      <c r="N215" s="18"/>
    </row>
    <row r="216" spans="3:14" ht="15.75" customHeight="1" x14ac:dyDescent="0.25">
      <c r="C216" s="12" t="s">
        <v>129</v>
      </c>
      <c r="L216" s="14">
        <f>L218+L226+L227</f>
        <v>173119.52</v>
      </c>
      <c r="N216" s="18"/>
    </row>
    <row r="217" spans="3:14" ht="15.75" customHeight="1" x14ac:dyDescent="0.25">
      <c r="C217" s="106" t="s">
        <v>107</v>
      </c>
      <c r="N217" s="18"/>
    </row>
    <row r="218" spans="3:14" ht="15.75" customHeight="1" x14ac:dyDescent="0.25">
      <c r="C218" s="104" t="s">
        <v>108</v>
      </c>
      <c r="L218" s="14">
        <f>L220+L221+L222+L223+L224</f>
        <v>77125.8</v>
      </c>
      <c r="N218" s="18"/>
    </row>
    <row r="219" spans="3:14" ht="15.75" customHeight="1" x14ac:dyDescent="0.25">
      <c r="C219" s="106" t="s">
        <v>34</v>
      </c>
      <c r="N219" s="18"/>
    </row>
    <row r="220" spans="3:14" ht="15.75" customHeight="1" x14ac:dyDescent="0.25">
      <c r="C220" s="104" t="s">
        <v>35</v>
      </c>
      <c r="L220" s="14">
        <f>L42+L57+L79+L101+L143+L157+L176</f>
        <v>64624.76</v>
      </c>
      <c r="N220" s="18"/>
    </row>
    <row r="221" spans="3:14" ht="15.75" customHeight="1" x14ac:dyDescent="0.25">
      <c r="C221" s="104" t="s">
        <v>36</v>
      </c>
      <c r="L221" s="14">
        <f>L44+L61+L81+L103+L145+L161</f>
        <v>8510.77</v>
      </c>
      <c r="N221" s="18"/>
    </row>
    <row r="222" spans="3:14" ht="15.75" customHeight="1" x14ac:dyDescent="0.25">
      <c r="C222" s="104" t="s">
        <v>61</v>
      </c>
      <c r="L222" s="14">
        <f>L45+L62+L82+L104+L146+L162</f>
        <v>2530.41</v>
      </c>
      <c r="N222" s="18"/>
    </row>
    <row r="223" spans="3:14" ht="15.75" customHeight="1" x14ac:dyDescent="0.25">
      <c r="C223" s="104" t="s">
        <v>37</v>
      </c>
      <c r="L223" s="14">
        <f>L49+L65+L70+L89+L92+L111+L114+L150+L165+L170+L179</f>
        <v>1459.86</v>
      </c>
      <c r="N223" s="18"/>
    </row>
    <row r="224" spans="3:14" ht="15.75" customHeight="1" x14ac:dyDescent="0.25">
      <c r="C224" s="13" t="s">
        <v>52</v>
      </c>
      <c r="N224" s="18"/>
    </row>
    <row r="225" spans="3:14" ht="15.75" customHeight="1" x14ac:dyDescent="0.25">
      <c r="C225" s="13" t="s">
        <v>109</v>
      </c>
      <c r="L225" s="14">
        <f>L220+L222</f>
        <v>67155.17</v>
      </c>
      <c r="N225" s="18"/>
    </row>
    <row r="226" spans="3:14" ht="15.75" customHeight="1" x14ac:dyDescent="0.25">
      <c r="C226" s="13" t="s">
        <v>110</v>
      </c>
      <c r="L226" s="14">
        <f>L51+L72+L94+L116+L152+L172+L181</f>
        <v>62419.93</v>
      </c>
      <c r="N226" s="18"/>
    </row>
    <row r="227" spans="3:14" ht="15.75" customHeight="1" x14ac:dyDescent="0.25">
      <c r="C227" s="13" t="s">
        <v>111</v>
      </c>
      <c r="L227" s="14">
        <f>L52+L73+L95+L117+L153+L173+L182</f>
        <v>33573.79</v>
      </c>
      <c r="N227" s="18"/>
    </row>
    <row r="228" spans="3:14" ht="15.75" customHeight="1" x14ac:dyDescent="0.25">
      <c r="C228" s="13"/>
      <c r="N228" s="18"/>
    </row>
    <row r="229" spans="3:14" ht="15.75" customHeight="1" x14ac:dyDescent="0.25">
      <c r="C229" s="12" t="s">
        <v>55</v>
      </c>
      <c r="L229" s="14">
        <f>L55+L76+L98+L120</f>
        <v>1695855</v>
      </c>
      <c r="N229" s="18"/>
    </row>
    <row r="230" spans="3:14" ht="15.75" customHeight="1" x14ac:dyDescent="0.25">
      <c r="C230" s="13"/>
      <c r="N230" s="18"/>
    </row>
    <row r="231" spans="3:14" ht="15.75" customHeight="1" x14ac:dyDescent="0.25">
      <c r="C231" s="12" t="s">
        <v>56</v>
      </c>
      <c r="N231" s="18"/>
    </row>
    <row r="232" spans="3:14" ht="15.75" customHeight="1" x14ac:dyDescent="0.25">
      <c r="C232" s="24" t="s">
        <v>107</v>
      </c>
      <c r="N232" s="18"/>
    </row>
    <row r="233" spans="3:14" ht="15.75" customHeight="1" x14ac:dyDescent="0.25">
      <c r="C233" s="104" t="s">
        <v>122</v>
      </c>
      <c r="N233" s="18"/>
    </row>
    <row r="234" spans="3:14" ht="15.75" customHeight="1" x14ac:dyDescent="0.25">
      <c r="C234" s="104" t="s">
        <v>123</v>
      </c>
      <c r="N234" s="18"/>
    </row>
    <row r="235" spans="3:14" ht="15.75" customHeight="1" x14ac:dyDescent="0.25">
      <c r="C235" s="24" t="s">
        <v>112</v>
      </c>
      <c r="N235" s="18"/>
    </row>
    <row r="236" spans="3:14" ht="15.75" customHeight="1" x14ac:dyDescent="0.25">
      <c r="C236" s="13" t="s">
        <v>113</v>
      </c>
      <c r="N236" s="18"/>
    </row>
    <row r="237" spans="3:14" ht="15.75" customHeight="1" x14ac:dyDescent="0.25">
      <c r="C237" s="24" t="s">
        <v>34</v>
      </c>
      <c r="N237" s="18"/>
    </row>
    <row r="238" spans="3:14" ht="15.75" customHeight="1" x14ac:dyDescent="0.25">
      <c r="C238" s="13" t="s">
        <v>35</v>
      </c>
      <c r="N238" s="18"/>
    </row>
    <row r="239" spans="3:14" ht="15.75" customHeight="1" x14ac:dyDescent="0.25">
      <c r="C239" s="104" t="s">
        <v>36</v>
      </c>
      <c r="N239" s="18"/>
    </row>
    <row r="240" spans="3:14" ht="15.75" customHeight="1" x14ac:dyDescent="0.25">
      <c r="C240" s="104" t="s">
        <v>61</v>
      </c>
      <c r="N240" s="18"/>
    </row>
    <row r="241" spans="1:14" ht="15.75" customHeight="1" x14ac:dyDescent="0.25">
      <c r="C241" s="104" t="s">
        <v>37</v>
      </c>
      <c r="N241" s="18"/>
    </row>
    <row r="242" spans="1:14" ht="15.75" customHeight="1" x14ac:dyDescent="0.25">
      <c r="C242" s="13" t="s">
        <v>52</v>
      </c>
      <c r="N242" s="18"/>
    </row>
    <row r="243" spans="1:14" ht="15.75" customHeight="1" x14ac:dyDescent="0.25">
      <c r="C243" s="13" t="s">
        <v>109</v>
      </c>
      <c r="N243" s="18"/>
    </row>
    <row r="244" spans="1:14" ht="15.75" customHeight="1" x14ac:dyDescent="0.25">
      <c r="C244" s="13" t="s">
        <v>110</v>
      </c>
      <c r="N244" s="18"/>
    </row>
    <row r="245" spans="1:14" ht="15.75" customHeight="1" x14ac:dyDescent="0.25">
      <c r="C245" s="13" t="s">
        <v>111</v>
      </c>
      <c r="N245" s="18"/>
    </row>
    <row r="246" spans="1:14" ht="15.75" customHeight="1" x14ac:dyDescent="0.25">
      <c r="C246" s="13"/>
      <c r="N246" s="18"/>
    </row>
    <row r="247" spans="1:14" x14ac:dyDescent="0.25">
      <c r="A247" s="18"/>
      <c r="C247" s="117" t="s">
        <v>51</v>
      </c>
      <c r="D247" s="142"/>
      <c r="E247" s="142"/>
      <c r="F247" s="142"/>
      <c r="G247" s="142"/>
      <c r="I247" s="13"/>
      <c r="L247" s="14">
        <f>L249+L257+L258+L259+L260</f>
        <v>1868974.52</v>
      </c>
      <c r="M247" s="8"/>
      <c r="N247" s="41"/>
    </row>
    <row r="248" spans="1:14" x14ac:dyDescent="0.25">
      <c r="A248" s="18"/>
      <c r="C248" s="24" t="s">
        <v>107</v>
      </c>
      <c r="D248" s="111"/>
      <c r="E248" s="30"/>
      <c r="F248" s="30"/>
      <c r="G248" s="30"/>
      <c r="I248" s="13"/>
      <c r="N248" s="41"/>
    </row>
    <row r="249" spans="1:14" x14ac:dyDescent="0.25">
      <c r="A249" s="18"/>
      <c r="C249" s="115" t="s">
        <v>78</v>
      </c>
      <c r="D249" s="136"/>
      <c r="E249" s="136"/>
      <c r="F249" s="136"/>
      <c r="G249" s="136"/>
      <c r="J249" s="17"/>
      <c r="K249" s="25"/>
      <c r="L249" s="17">
        <f>L251+L252+L253+L254+L255</f>
        <v>77125.8</v>
      </c>
      <c r="N249" s="41"/>
    </row>
    <row r="250" spans="1:14" x14ac:dyDescent="0.25">
      <c r="A250" s="18"/>
      <c r="C250" s="119" t="s">
        <v>34</v>
      </c>
      <c r="D250" s="143"/>
      <c r="E250" s="143"/>
      <c r="F250" s="143"/>
      <c r="G250" s="143"/>
      <c r="J250" s="25"/>
      <c r="K250" s="25"/>
      <c r="L250" s="26"/>
      <c r="N250" s="41"/>
    </row>
    <row r="251" spans="1:14" x14ac:dyDescent="0.25">
      <c r="A251" s="18"/>
      <c r="C251" s="115" t="s">
        <v>35</v>
      </c>
      <c r="D251" s="136"/>
      <c r="E251" s="136"/>
      <c r="F251" s="136"/>
      <c r="G251" s="136"/>
      <c r="J251" s="16"/>
      <c r="K251" s="15"/>
      <c r="L251" s="16">
        <f>L207+L220+L238</f>
        <v>64624.76</v>
      </c>
      <c r="N251" s="41"/>
    </row>
    <row r="252" spans="1:14" x14ac:dyDescent="0.25">
      <c r="A252" s="18"/>
      <c r="C252" s="115" t="s">
        <v>36</v>
      </c>
      <c r="D252" s="136"/>
      <c r="E252" s="136"/>
      <c r="F252" s="136"/>
      <c r="G252" s="136"/>
      <c r="J252" s="16"/>
      <c r="K252" s="15"/>
      <c r="L252" s="16">
        <f>L208+L221+L239</f>
        <v>8510.77</v>
      </c>
      <c r="N252" s="41"/>
    </row>
    <row r="253" spans="1:14" x14ac:dyDescent="0.25">
      <c r="A253" s="18"/>
      <c r="C253" s="115" t="s">
        <v>61</v>
      </c>
      <c r="D253" s="136"/>
      <c r="E253" s="136"/>
      <c r="F253" s="136"/>
      <c r="G253" s="136"/>
      <c r="J253" s="16"/>
      <c r="K253" s="25"/>
      <c r="L253" s="16">
        <f>L209+L222+L240</f>
        <v>2530.41</v>
      </c>
      <c r="N253" s="41"/>
    </row>
    <row r="254" spans="1:14" x14ac:dyDescent="0.25">
      <c r="A254" s="18"/>
      <c r="C254" s="115" t="s">
        <v>37</v>
      </c>
      <c r="D254" s="136"/>
      <c r="E254" s="136"/>
      <c r="F254" s="136"/>
      <c r="G254" s="136"/>
      <c r="J254" s="16"/>
      <c r="K254" s="15"/>
      <c r="L254" s="16">
        <f>L210+L223+L241</f>
        <v>1459.86</v>
      </c>
      <c r="N254" s="41"/>
    </row>
    <row r="255" spans="1:14" x14ac:dyDescent="0.25">
      <c r="A255" s="18"/>
      <c r="C255" s="13" t="s">
        <v>52</v>
      </c>
      <c r="D255" s="110"/>
      <c r="E255" s="31"/>
      <c r="F255" s="31"/>
      <c r="G255" s="31"/>
      <c r="J255" s="16"/>
      <c r="K255" s="15"/>
      <c r="L255" s="16"/>
      <c r="N255" s="41"/>
    </row>
    <row r="256" spans="1:14" x14ac:dyDescent="0.25">
      <c r="C256" s="13" t="s">
        <v>114</v>
      </c>
      <c r="D256" s="110"/>
      <c r="E256" s="31"/>
      <c r="F256" s="31"/>
      <c r="G256" s="31"/>
      <c r="J256" s="16"/>
      <c r="K256" s="25"/>
      <c r="L256" s="16">
        <f>L212+L225+L243</f>
        <v>67155.17</v>
      </c>
      <c r="N256" s="41"/>
    </row>
    <row r="257" spans="1:14" x14ac:dyDescent="0.25">
      <c r="C257" s="13" t="s">
        <v>53</v>
      </c>
      <c r="D257" s="110"/>
      <c r="E257" s="31"/>
      <c r="F257" s="31"/>
      <c r="G257" s="31"/>
      <c r="J257" s="16"/>
      <c r="K257" s="25"/>
      <c r="L257" s="16">
        <f>L213+L226+L244</f>
        <v>62419.93</v>
      </c>
      <c r="N257" s="41"/>
    </row>
    <row r="258" spans="1:14" x14ac:dyDescent="0.25">
      <c r="A258" s="18"/>
      <c r="C258" s="13" t="s">
        <v>54</v>
      </c>
      <c r="D258" s="110"/>
      <c r="E258" s="31"/>
      <c r="F258" s="31"/>
      <c r="G258" s="31"/>
      <c r="J258" s="16"/>
      <c r="K258" s="25"/>
      <c r="L258" s="16">
        <f>L214+L227+L245</f>
        <v>33573.79</v>
      </c>
      <c r="N258" s="41"/>
    </row>
    <row r="259" spans="1:14" x14ac:dyDescent="0.25">
      <c r="A259" s="18"/>
      <c r="C259" s="13" t="s">
        <v>116</v>
      </c>
      <c r="D259" s="110"/>
      <c r="E259" s="31"/>
      <c r="F259" s="31"/>
      <c r="G259" s="31"/>
      <c r="J259" s="16"/>
      <c r="K259" s="15"/>
      <c r="L259" s="16">
        <f>L229</f>
        <v>1695855</v>
      </c>
      <c r="N259" s="41"/>
    </row>
    <row r="260" spans="1:14" x14ac:dyDescent="0.25">
      <c r="A260" s="18"/>
      <c r="C260" s="13" t="s">
        <v>117</v>
      </c>
      <c r="D260" s="110"/>
      <c r="E260" s="31"/>
      <c r="F260" s="31"/>
      <c r="G260" s="31"/>
      <c r="J260" s="16"/>
      <c r="K260" s="15"/>
      <c r="L260" s="17"/>
      <c r="N260" s="41"/>
    </row>
    <row r="261" spans="1:14" x14ac:dyDescent="0.25">
      <c r="A261" s="18"/>
      <c r="C261" s="13"/>
      <c r="D261" s="110"/>
      <c r="E261" s="31"/>
      <c r="F261" s="31"/>
      <c r="G261" s="31"/>
      <c r="J261" s="16"/>
      <c r="K261" s="15"/>
      <c r="L261" s="17"/>
      <c r="N261" s="41"/>
    </row>
    <row r="262" spans="1:14" x14ac:dyDescent="0.25">
      <c r="A262" s="18"/>
      <c r="C262" s="12" t="s">
        <v>115</v>
      </c>
      <c r="D262" s="111"/>
      <c r="E262" s="30"/>
      <c r="F262" s="30"/>
      <c r="G262" s="30"/>
      <c r="J262" s="17"/>
      <c r="K262" s="25"/>
      <c r="L262" s="8"/>
      <c r="N262" s="41"/>
    </row>
    <row r="263" spans="1:14" x14ac:dyDescent="0.25">
      <c r="A263" s="18"/>
      <c r="C263" s="13" t="s">
        <v>66</v>
      </c>
      <c r="D263" s="110"/>
      <c r="E263" s="31"/>
      <c r="F263" s="31"/>
      <c r="G263" s="31"/>
      <c r="I263" s="13"/>
      <c r="J263" s="16"/>
      <c r="K263" s="25"/>
      <c r="L263" s="16"/>
      <c r="N263" s="41"/>
    </row>
    <row r="264" spans="1:14" x14ac:dyDescent="0.25">
      <c r="A264" s="18"/>
      <c r="C264" s="13" t="s">
        <v>68</v>
      </c>
      <c r="D264" s="110"/>
      <c r="E264" s="31"/>
      <c r="F264" s="31"/>
      <c r="G264" s="31"/>
      <c r="I264" s="13"/>
      <c r="J264" s="16"/>
      <c r="K264" s="25"/>
      <c r="L264" s="16"/>
      <c r="N264" s="18"/>
    </row>
    <row r="265" spans="1:14" x14ac:dyDescent="0.25">
      <c r="A265" s="18"/>
      <c r="C265" s="13" t="s">
        <v>82</v>
      </c>
      <c r="G265" s="35">
        <f>G137+G200</f>
        <v>185.81899999999999</v>
      </c>
      <c r="L265" s="8"/>
      <c r="N265" s="18"/>
    </row>
    <row r="266" spans="1:14" x14ac:dyDescent="0.25">
      <c r="A266" s="18"/>
      <c r="C266" s="13" t="s">
        <v>83</v>
      </c>
      <c r="G266" s="35">
        <f>G138+G201</f>
        <v>8.359</v>
      </c>
      <c r="L266" s="8"/>
      <c r="N266" s="18"/>
    </row>
  </sheetData>
  <autoFilter ref="A39:L266"/>
  <mergeCells count="78">
    <mergeCell ref="C247:G247"/>
    <mergeCell ref="C249:G249"/>
    <mergeCell ref="C250:G250"/>
    <mergeCell ref="C251:G251"/>
    <mergeCell ref="C252:G252"/>
    <mergeCell ref="C253:G253"/>
    <mergeCell ref="C254:G254"/>
    <mergeCell ref="H37:L37"/>
    <mergeCell ref="C25:L25"/>
    <mergeCell ref="C26:L26"/>
    <mergeCell ref="D28:L28"/>
    <mergeCell ref="G30:I30"/>
    <mergeCell ref="G31:I31"/>
    <mergeCell ref="G32:I32"/>
    <mergeCell ref="J32:K32"/>
    <mergeCell ref="C192:G192"/>
    <mergeCell ref="C189:G189"/>
    <mergeCell ref="C190:G190"/>
    <mergeCell ref="C191:G191"/>
    <mergeCell ref="C198:G198"/>
    <mergeCell ref="C199:G199"/>
    <mergeCell ref="A37:A38"/>
    <mergeCell ref="B37:B38"/>
    <mergeCell ref="C37:C38"/>
    <mergeCell ref="D37:D38"/>
    <mergeCell ref="E37:G37"/>
    <mergeCell ref="F8:L8"/>
    <mergeCell ref="A11:L11"/>
    <mergeCell ref="B12:K12"/>
    <mergeCell ref="G33:I33"/>
    <mergeCell ref="J33:K33"/>
    <mergeCell ref="A14:L14"/>
    <mergeCell ref="B15:K15"/>
    <mergeCell ref="B17:K17"/>
    <mergeCell ref="B18:K18"/>
    <mergeCell ref="A20:L20"/>
    <mergeCell ref="B21:K21"/>
    <mergeCell ref="A1:E1"/>
    <mergeCell ref="F1:L1"/>
    <mergeCell ref="A2:E2"/>
    <mergeCell ref="F2:L2"/>
    <mergeCell ref="A3:E3"/>
    <mergeCell ref="F3:L3"/>
    <mergeCell ref="A4:E4"/>
    <mergeCell ref="F4:L4"/>
    <mergeCell ref="A5:E5"/>
    <mergeCell ref="F5:L5"/>
    <mergeCell ref="A6:E6"/>
    <mergeCell ref="F6:L6"/>
    <mergeCell ref="A7:E7"/>
    <mergeCell ref="F7:L7"/>
    <mergeCell ref="A8:E8"/>
    <mergeCell ref="C187:G187"/>
    <mergeCell ref="C188:G188"/>
    <mergeCell ref="C135:G135"/>
    <mergeCell ref="C136:G136"/>
    <mergeCell ref="C184:G184"/>
    <mergeCell ref="C185:G185"/>
    <mergeCell ref="C186:G186"/>
    <mergeCell ref="C121:G121"/>
    <mergeCell ref="C122:G122"/>
    <mergeCell ref="C123:G123"/>
    <mergeCell ref="C124:G124"/>
    <mergeCell ref="C125:G125"/>
    <mergeCell ref="C126:G126"/>
    <mergeCell ref="C127:G127"/>
    <mergeCell ref="C128:G128"/>
    <mergeCell ref="C129:G129"/>
    <mergeCell ref="C130:G130"/>
    <mergeCell ref="C131:G131"/>
    <mergeCell ref="C195:G195"/>
    <mergeCell ref="C196:G196"/>
    <mergeCell ref="C197:G197"/>
    <mergeCell ref="C132:G132"/>
    <mergeCell ref="C133:G133"/>
    <mergeCell ref="C134:G134"/>
    <mergeCell ref="C193:G193"/>
    <mergeCell ref="C194:G194"/>
  </mergeCells>
  <pageMargins left="0.70866141732283472" right="0.70866141732283472" top="0.74803149606299213" bottom="0.74803149606299213" header="0.31496062992125984" footer="0.31496062992125984"/>
  <pageSetup paperSize="9" scale="48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ЛС РИМ для ФГИС ЦС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В. Ильина</dc:creator>
  <cp:lastModifiedBy>Макарова Екатерина Константиновна</cp:lastModifiedBy>
  <cp:lastPrinted>2022-11-18T09:54:30Z</cp:lastPrinted>
  <dcterms:created xsi:type="dcterms:W3CDTF">1998-06-28T10:39:47Z</dcterms:created>
  <dcterms:modified xsi:type="dcterms:W3CDTF">2023-11-03T07:29:25Z</dcterms:modified>
</cp:coreProperties>
</file>