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N:\Архив ФЦЦС\РМНПДиВР\!!! Приказы Минстроя по утверждению Методик\2022 год\Для ФГИС\Пример составления ЛС БИМ\"/>
    </mc:Choice>
  </mc:AlternateContent>
  <bookViews>
    <workbookView xWindow="0" yWindow="0" windowWidth="23250" windowHeight="12900"/>
  </bookViews>
  <sheets>
    <sheet name="Пример ЛС БИМ для ФГИС ЦС" sheetId="5" r:id="rId1"/>
  </sheets>
  <definedNames>
    <definedName name="_xlnm._FilterDatabase" localSheetId="0" hidden="1">'Пример ЛС БИМ для ФГИС ЦС'!$A$36:$L$927</definedName>
  </definedNames>
  <calcPr calcId="152511" fullPrecision="0"/>
</workbook>
</file>

<file path=xl/calcChain.xml><?xml version="1.0" encoding="utf-8"?>
<calcChain xmlns="http://schemas.openxmlformats.org/spreadsheetml/2006/main">
  <c r="I494" i="5" l="1"/>
  <c r="H494" i="5"/>
  <c r="E492" i="5"/>
  <c r="G774" i="5" l="1"/>
  <c r="G773" i="5"/>
  <c r="H538" i="5"/>
  <c r="D492" i="5"/>
  <c r="H47" i="5"/>
  <c r="G793" i="5" l="1"/>
  <c r="G792" i="5"/>
  <c r="H787" i="5"/>
  <c r="G776" i="5"/>
  <c r="G782" i="5" s="1"/>
  <c r="H771" i="5"/>
  <c r="G763" i="5"/>
  <c r="G734" i="5"/>
  <c r="J734" i="5" s="1"/>
  <c r="G732" i="5"/>
  <c r="J732" i="5" s="1"/>
  <c r="G730" i="5"/>
  <c r="G729" i="5"/>
  <c r="H727" i="5"/>
  <c r="G719" i="5"/>
  <c r="G725" i="5" s="1"/>
  <c r="G689" i="5"/>
  <c r="J689" i="5" s="1"/>
  <c r="G660" i="5"/>
  <c r="J660" i="5" s="1"/>
  <c r="G659" i="5"/>
  <c r="J659" i="5" s="1"/>
  <c r="J627" i="5"/>
  <c r="J626" i="5"/>
  <c r="J625" i="5"/>
  <c r="H623" i="5"/>
  <c r="G615" i="5"/>
  <c r="G622" i="5" s="1"/>
  <c r="J749" i="5" l="1"/>
  <c r="J722" i="5"/>
  <c r="J741" i="5" s="1"/>
  <c r="J723" i="5"/>
  <c r="L723" i="5" s="1"/>
  <c r="J618" i="5"/>
  <c r="J628" i="5" s="1"/>
  <c r="J780" i="5"/>
  <c r="G786" i="5"/>
  <c r="J781" i="5"/>
  <c r="G624" i="5"/>
  <c r="J624" i="5" s="1"/>
  <c r="G788" i="5"/>
  <c r="J788" i="5" s="1"/>
  <c r="J617" i="5"/>
  <c r="J623" i="5" s="1"/>
  <c r="L734" i="5"/>
  <c r="J735" i="5"/>
  <c r="J691" i="5"/>
  <c r="J703" i="5"/>
  <c r="L732" i="5"/>
  <c r="J733" i="5"/>
  <c r="L627" i="5"/>
  <c r="J766" i="5"/>
  <c r="J765" i="5"/>
  <c r="J772" i="5" s="1"/>
  <c r="J661" i="5"/>
  <c r="J673" i="5"/>
  <c r="J721" i="5"/>
  <c r="G726" i="5"/>
  <c r="G769" i="5"/>
  <c r="G790" i="5"/>
  <c r="J790" i="5" s="1"/>
  <c r="G785" i="5"/>
  <c r="J779" i="5"/>
  <c r="G789" i="5"/>
  <c r="J789" i="5" s="1"/>
  <c r="G784" i="5"/>
  <c r="J778" i="5"/>
  <c r="G783" i="5"/>
  <c r="G620" i="5"/>
  <c r="H579" i="5"/>
  <c r="H535" i="5"/>
  <c r="J791" i="5" l="1"/>
  <c r="J809" i="5" s="1"/>
  <c r="J728" i="5"/>
  <c r="J797" i="5"/>
  <c r="J629" i="5"/>
  <c r="J743" i="5"/>
  <c r="L749" i="5"/>
  <c r="L780" i="5"/>
  <c r="J802" i="5"/>
  <c r="J800" i="5"/>
  <c r="J798" i="5" s="1"/>
  <c r="L743" i="5"/>
  <c r="L735" i="5"/>
  <c r="J643" i="5"/>
  <c r="L618" i="5"/>
  <c r="L628" i="5" s="1"/>
  <c r="J639" i="5"/>
  <c r="J637" i="5"/>
  <c r="J635" i="5" s="1"/>
  <c r="J771" i="5"/>
  <c r="L765" i="5"/>
  <c r="L733" i="5"/>
  <c r="L721" i="5"/>
  <c r="J738" i="5"/>
  <c r="J727" i="5"/>
  <c r="J806" i="5"/>
  <c r="J671" i="5"/>
  <c r="L778" i="5"/>
  <c r="J787" i="5"/>
  <c r="J701" i="5"/>
  <c r="J630" i="5" l="1"/>
  <c r="J648" i="5" s="1"/>
  <c r="J646" i="5"/>
  <c r="L791" i="5"/>
  <c r="L802" i="5"/>
  <c r="L639" i="5"/>
  <c r="L772" i="5"/>
  <c r="L797" i="5"/>
  <c r="J641" i="5"/>
  <c r="J647" i="5"/>
  <c r="J774" i="5"/>
  <c r="J773" i="5"/>
  <c r="L630" i="5"/>
  <c r="J750" i="5"/>
  <c r="J729" i="5"/>
  <c r="J730" i="5"/>
  <c r="J804" i="5"/>
  <c r="L738" i="5"/>
  <c r="L728" i="5"/>
  <c r="J662" i="5"/>
  <c r="J692" i="5"/>
  <c r="J793" i="5"/>
  <c r="J792" i="5"/>
  <c r="J631" i="5" l="1"/>
  <c r="J810" i="5"/>
  <c r="J811" i="5"/>
  <c r="L809" i="5"/>
  <c r="L646" i="5"/>
  <c r="L773" i="5"/>
  <c r="L774" i="5"/>
  <c r="L629" i="5"/>
  <c r="L647" i="5" s="1"/>
  <c r="J632" i="5"/>
  <c r="J654" i="5" s="1"/>
  <c r="L793" i="5"/>
  <c r="L648" i="5"/>
  <c r="L792" i="5"/>
  <c r="J775" i="5"/>
  <c r="J731" i="5"/>
  <c r="J752" i="5"/>
  <c r="J794" i="5"/>
  <c r="J751" i="5"/>
  <c r="J714" i="5"/>
  <c r="J684" i="5"/>
  <c r="L730" i="5"/>
  <c r="L729" i="5"/>
  <c r="L750" i="5"/>
  <c r="L810" i="5" l="1"/>
  <c r="L811" i="5"/>
  <c r="L751" i="5"/>
  <c r="L752" i="5"/>
  <c r="G249" i="5"/>
  <c r="J250" i="5" s="1"/>
  <c r="J257" i="5" s="1"/>
  <c r="J253" i="5" l="1"/>
  <c r="G254" i="5"/>
  <c r="G586" i="5"/>
  <c r="G585" i="5"/>
  <c r="G570" i="5"/>
  <c r="G580" i="5" s="1"/>
  <c r="J536" i="5"/>
  <c r="G526" i="5"/>
  <c r="G538" i="5" s="1"/>
  <c r="G497" i="5"/>
  <c r="G496" i="5"/>
  <c r="H491" i="5"/>
  <c r="G483" i="5"/>
  <c r="G454" i="5"/>
  <c r="G453" i="5"/>
  <c r="H451" i="5"/>
  <c r="I447" i="5"/>
  <c r="I446" i="5"/>
  <c r="I445" i="5"/>
  <c r="F450" i="5"/>
  <c r="F449" i="5"/>
  <c r="G442" i="5"/>
  <c r="G402" i="5"/>
  <c r="J404" i="5" s="1"/>
  <c r="H369" i="5"/>
  <c r="G373" i="5"/>
  <c r="G372" i="5"/>
  <c r="G360" i="5"/>
  <c r="G368" i="5" s="1"/>
  <c r="H354" i="5"/>
  <c r="G358" i="5"/>
  <c r="G357" i="5"/>
  <c r="G346" i="5"/>
  <c r="J350" i="5" s="1"/>
  <c r="G413" i="5"/>
  <c r="G412" i="5"/>
  <c r="H410" i="5"/>
  <c r="G449" i="5" l="1"/>
  <c r="G492" i="5"/>
  <c r="J494" i="5"/>
  <c r="J529" i="5"/>
  <c r="J538" i="5"/>
  <c r="G534" i="5"/>
  <c r="G450" i="5"/>
  <c r="G351" i="5"/>
  <c r="G355" i="5"/>
  <c r="J355" i="5" s="1"/>
  <c r="G533" i="5"/>
  <c r="J405" i="5"/>
  <c r="J486" i="5"/>
  <c r="J504" i="5" s="1"/>
  <c r="J349" i="5"/>
  <c r="G532" i="5"/>
  <c r="G537" i="5"/>
  <c r="J537" i="5" s="1"/>
  <c r="J527" i="5"/>
  <c r="J539" i="5" s="1"/>
  <c r="J417" i="5"/>
  <c r="L404" i="5"/>
  <c r="J445" i="5"/>
  <c r="J406" i="5"/>
  <c r="J411" i="5" s="1"/>
  <c r="G352" i="5"/>
  <c r="J363" i="5"/>
  <c r="G408" i="5"/>
  <c r="J446" i="5"/>
  <c r="J487" i="5"/>
  <c r="J407" i="5"/>
  <c r="J347" i="5"/>
  <c r="G353" i="5"/>
  <c r="G367" i="5"/>
  <c r="J364" i="5"/>
  <c r="G409" i="5"/>
  <c r="J447" i="5"/>
  <c r="J485" i="5"/>
  <c r="J488" i="5"/>
  <c r="J528" i="5"/>
  <c r="J530" i="5"/>
  <c r="J362" i="5"/>
  <c r="G582" i="5"/>
  <c r="J582" i="5" s="1"/>
  <c r="J571" i="5"/>
  <c r="G575" i="5"/>
  <c r="J580" i="5"/>
  <c r="G577" i="5"/>
  <c r="J574" i="5"/>
  <c r="G578" i="5"/>
  <c r="J573" i="5"/>
  <c r="J572" i="5"/>
  <c r="G576" i="5"/>
  <c r="G366" i="5"/>
  <c r="G370" i="5"/>
  <c r="J370" i="5" s="1"/>
  <c r="J448" i="5"/>
  <c r="J348" i="5"/>
  <c r="G317" i="5"/>
  <c r="G316" i="5"/>
  <c r="H314" i="5"/>
  <c r="G306" i="5"/>
  <c r="G277" i="5"/>
  <c r="J277" i="5" s="1"/>
  <c r="G276" i="5"/>
  <c r="J276" i="5" s="1"/>
  <c r="G275" i="5"/>
  <c r="J275" i="5" s="1"/>
  <c r="G273" i="5"/>
  <c r="G272" i="5"/>
  <c r="H270" i="5"/>
  <c r="G263" i="5"/>
  <c r="G268" i="5" s="1"/>
  <c r="G261" i="5"/>
  <c r="J261" i="5" s="1"/>
  <c r="J256" i="5"/>
  <c r="L250" i="5"/>
  <c r="L257" i="5" s="1"/>
  <c r="H256" i="5"/>
  <c r="G259" i="5"/>
  <c r="J259" i="5" s="1"/>
  <c r="G258" i="5"/>
  <c r="J258" i="5" s="1"/>
  <c r="H242" i="5"/>
  <c r="G247" i="5"/>
  <c r="L247" i="5" s="1"/>
  <c r="J299" i="5" l="1"/>
  <c r="L920" i="5"/>
  <c r="J247" i="5"/>
  <c r="J298" i="5" s="1"/>
  <c r="J356" i="5"/>
  <c r="J309" i="5"/>
  <c r="J324" i="5" s="1"/>
  <c r="G312" i="5"/>
  <c r="J867" i="5"/>
  <c r="J914" i="5" s="1"/>
  <c r="L304" i="5"/>
  <c r="J834" i="5"/>
  <c r="J902" i="5" s="1"/>
  <c r="J495" i="5"/>
  <c r="J513" i="5" s="1"/>
  <c r="J371" i="5"/>
  <c r="J584" i="5"/>
  <c r="J452" i="5"/>
  <c r="J377" i="5"/>
  <c r="L529" i="5"/>
  <c r="L550" i="5" s="1"/>
  <c r="J550" i="5"/>
  <c r="J506" i="5"/>
  <c r="L494" i="5"/>
  <c r="J493" i="5"/>
  <c r="J492" i="5" s="1"/>
  <c r="J420" i="5"/>
  <c r="J418" i="5" s="1"/>
  <c r="G313" i="5"/>
  <c r="J545" i="5"/>
  <c r="J308" i="5"/>
  <c r="J310" i="5"/>
  <c r="J382" i="5"/>
  <c r="L527" i="5"/>
  <c r="J311" i="5"/>
  <c r="L349" i="5"/>
  <c r="L276" i="5"/>
  <c r="J278" i="5"/>
  <c r="J267" i="5"/>
  <c r="G269" i="5"/>
  <c r="J599" i="5"/>
  <c r="J557" i="5"/>
  <c r="J540" i="5"/>
  <c r="J541" i="5"/>
  <c r="J501" i="5"/>
  <c r="L485" i="5"/>
  <c r="J491" i="5"/>
  <c r="J354" i="5"/>
  <c r="L347" i="5"/>
  <c r="J422" i="5"/>
  <c r="L406" i="5"/>
  <c r="J264" i="5"/>
  <c r="J380" i="5"/>
  <c r="J426" i="5"/>
  <c r="J265" i="5"/>
  <c r="L277" i="5"/>
  <c r="J595" i="5"/>
  <c r="L573" i="5"/>
  <c r="L362" i="5"/>
  <c r="J369" i="5"/>
  <c r="J548" i="5"/>
  <c r="J463" i="5"/>
  <c r="L447" i="5"/>
  <c r="J458" i="5"/>
  <c r="J451" i="5"/>
  <c r="L445" i="5"/>
  <c r="L417" i="5"/>
  <c r="J386" i="5"/>
  <c r="J590" i="5"/>
  <c r="J579" i="5"/>
  <c r="L571" i="5"/>
  <c r="J461" i="5"/>
  <c r="J593" i="5"/>
  <c r="J554" i="5"/>
  <c r="L364" i="5"/>
  <c r="J262" i="5"/>
  <c r="J266" i="5"/>
  <c r="J535" i="5"/>
  <c r="J467" i="5"/>
  <c r="J510" i="5"/>
  <c r="L487" i="5"/>
  <c r="J410" i="5"/>
  <c r="G245" i="5"/>
  <c r="G244" i="5"/>
  <c r="G235" i="5"/>
  <c r="H201" i="5"/>
  <c r="G206" i="5"/>
  <c r="G205" i="5"/>
  <c r="G188" i="5"/>
  <c r="G191" i="5"/>
  <c r="G189" i="5"/>
  <c r="H184" i="5"/>
  <c r="G175" i="5"/>
  <c r="G186" i="5" s="1"/>
  <c r="L186" i="5" s="1"/>
  <c r="G146" i="5"/>
  <c r="G145" i="5"/>
  <c r="H140" i="5"/>
  <c r="G129" i="5"/>
  <c r="G141" i="5" s="1"/>
  <c r="J141" i="5" s="1"/>
  <c r="H121" i="5"/>
  <c r="G127" i="5"/>
  <c r="G126" i="5"/>
  <c r="G111" i="5"/>
  <c r="G122" i="5" s="1"/>
  <c r="J122" i="5" s="1"/>
  <c r="G109" i="5"/>
  <c r="G108" i="5"/>
  <c r="H102" i="5"/>
  <c r="G105" i="5"/>
  <c r="J105" i="5" s="1"/>
  <c r="G106" i="5"/>
  <c r="J106" i="5" s="1"/>
  <c r="L106" i="5" s="1"/>
  <c r="G50" i="5"/>
  <c r="G49" i="5"/>
  <c r="G62" i="5"/>
  <c r="G61" i="5"/>
  <c r="G93" i="5"/>
  <c r="G104" i="5" s="1"/>
  <c r="J104" i="5" s="1"/>
  <c r="H59" i="5"/>
  <c r="G40" i="5"/>
  <c r="G64" i="5"/>
  <c r="J64" i="5" s="1"/>
  <c r="G52" i="5"/>
  <c r="J53" i="5" s="1"/>
  <c r="J60" i="5" s="1"/>
  <c r="J296" i="5" l="1"/>
  <c r="L919" i="5"/>
  <c r="J186" i="5"/>
  <c r="J839" i="5"/>
  <c r="J907" i="5" s="1"/>
  <c r="J196" i="5"/>
  <c r="J193" i="5"/>
  <c r="L299" i="5"/>
  <c r="L867" i="5"/>
  <c r="L914" i="5" s="1"/>
  <c r="J271" i="5"/>
  <c r="J304" i="5"/>
  <c r="J866" i="5"/>
  <c r="J913" i="5" s="1"/>
  <c r="J911" i="5" s="1"/>
  <c r="J315" i="5"/>
  <c r="J317" i="5" s="1"/>
  <c r="J321" i="5"/>
  <c r="L584" i="5"/>
  <c r="L492" i="5"/>
  <c r="L834" i="5"/>
  <c r="L902" i="5" s="1"/>
  <c r="J838" i="5"/>
  <c r="J906" i="5" s="1"/>
  <c r="J248" i="5"/>
  <c r="J43" i="5"/>
  <c r="J73" i="5" s="1"/>
  <c r="J42" i="5"/>
  <c r="J41" i="5"/>
  <c r="G46" i="5"/>
  <c r="G45" i="5"/>
  <c r="J260" i="5"/>
  <c r="L382" i="5"/>
  <c r="J330" i="5"/>
  <c r="L259" i="5"/>
  <c r="L545" i="5"/>
  <c r="J314" i="5"/>
  <c r="L501" i="5"/>
  <c r="L590" i="5"/>
  <c r="L463" i="5"/>
  <c r="L422" i="5"/>
  <c r="L258" i="5"/>
  <c r="L507" i="5"/>
  <c r="L411" i="5"/>
  <c r="L310" i="5"/>
  <c r="L308" i="5"/>
  <c r="J326" i="5"/>
  <c r="G143" i="5"/>
  <c r="J143" i="5" s="1"/>
  <c r="G139" i="5"/>
  <c r="G136" i="5"/>
  <c r="G142" i="5"/>
  <c r="J142" i="5" s="1"/>
  <c r="G197" i="5"/>
  <c r="J113" i="5"/>
  <c r="G117" i="5"/>
  <c r="G123" i="5"/>
  <c r="J123" i="5" s="1"/>
  <c r="J194" i="5"/>
  <c r="G202" i="5"/>
  <c r="J202" i="5" s="1"/>
  <c r="G118" i="5"/>
  <c r="G124" i="5"/>
  <c r="J124" i="5" s="1"/>
  <c r="J131" i="5"/>
  <c r="J178" i="5"/>
  <c r="G198" i="5"/>
  <c r="J195" i="5"/>
  <c r="G203" i="5"/>
  <c r="J203" i="5" s="1"/>
  <c r="J112" i="5"/>
  <c r="G135" i="5"/>
  <c r="J134" i="5"/>
  <c r="G183" i="5"/>
  <c r="G200" i="5"/>
  <c r="L539" i="5"/>
  <c r="L541" i="5" s="1"/>
  <c r="J59" i="5"/>
  <c r="L53" i="5"/>
  <c r="J65" i="5"/>
  <c r="L64" i="5"/>
  <c r="J79" i="5"/>
  <c r="L232" i="5"/>
  <c r="G100" i="5"/>
  <c r="L506" i="5"/>
  <c r="L495" i="5"/>
  <c r="J424" i="5"/>
  <c r="G101" i="5"/>
  <c r="J97" i="5"/>
  <c r="G180" i="5"/>
  <c r="J465" i="5"/>
  <c r="J372" i="5"/>
  <c r="J373" i="5"/>
  <c r="G98" i="5"/>
  <c r="J94" i="5"/>
  <c r="L105" i="5"/>
  <c r="G119" i="5"/>
  <c r="J114" i="5"/>
  <c r="G137" i="5"/>
  <c r="J132" i="5"/>
  <c r="J160" i="5"/>
  <c r="J176" i="5"/>
  <c r="G181" i="5"/>
  <c r="J236" i="5"/>
  <c r="J237" i="5"/>
  <c r="G240" i="5"/>
  <c r="G241" i="5"/>
  <c r="J239" i="5"/>
  <c r="J238" i="5"/>
  <c r="J508" i="5"/>
  <c r="J552" i="5"/>
  <c r="J384" i="5"/>
  <c r="L452" i="5"/>
  <c r="L458" i="5"/>
  <c r="J378" i="5"/>
  <c r="L377" i="5"/>
  <c r="L356" i="5"/>
  <c r="J559" i="5"/>
  <c r="J597" i="5"/>
  <c r="J322" i="5"/>
  <c r="J96" i="5"/>
  <c r="G57" i="5"/>
  <c r="G103" i="5"/>
  <c r="J103" i="5" s="1"/>
  <c r="J602" i="5"/>
  <c r="J586" i="5"/>
  <c r="J585" i="5"/>
  <c r="L371" i="5"/>
  <c r="J179" i="5"/>
  <c r="G185" i="5"/>
  <c r="J185" i="5" s="1"/>
  <c r="L266" i="5"/>
  <c r="J470" i="5"/>
  <c r="J453" i="5"/>
  <c r="J454" i="5"/>
  <c r="J413" i="5"/>
  <c r="J429" i="5"/>
  <c r="J412" i="5"/>
  <c r="J270" i="5"/>
  <c r="L264" i="5"/>
  <c r="J389" i="5"/>
  <c r="J358" i="5"/>
  <c r="J357" i="5"/>
  <c r="G99" i="5"/>
  <c r="J95" i="5"/>
  <c r="G116" i="5"/>
  <c r="G120" i="5"/>
  <c r="J115" i="5"/>
  <c r="G138" i="5"/>
  <c r="J133" i="5"/>
  <c r="J177" i="5"/>
  <c r="G182" i="5"/>
  <c r="G199" i="5"/>
  <c r="J542" i="5"/>
  <c r="J459" i="5"/>
  <c r="L595" i="5"/>
  <c r="J507" i="5"/>
  <c r="J497" i="5"/>
  <c r="J496" i="5"/>
  <c r="J558" i="5"/>
  <c r="J831" i="5" l="1"/>
  <c r="J71" i="5"/>
  <c r="J69" i="5" s="1"/>
  <c r="G921" i="5"/>
  <c r="J828" i="5"/>
  <c r="J68" i="5"/>
  <c r="G922" i="5"/>
  <c r="J32" i="5" s="1"/>
  <c r="J187" i="5"/>
  <c r="J857" i="5"/>
  <c r="J290" i="5"/>
  <c r="J288" i="5" s="1"/>
  <c r="J848" i="5"/>
  <c r="J281" i="5"/>
  <c r="J243" i="5"/>
  <c r="L839" i="5"/>
  <c r="L907" i="5" s="1"/>
  <c r="J833" i="5"/>
  <c r="J273" i="5"/>
  <c r="J272" i="5"/>
  <c r="J837" i="5"/>
  <c r="L271" i="5"/>
  <c r="J853" i="5"/>
  <c r="J286" i="5"/>
  <c r="J851" i="5"/>
  <c r="J849" i="5" s="1"/>
  <c r="J284" i="5"/>
  <c r="J282" i="5" s="1"/>
  <c r="J204" i="5"/>
  <c r="J48" i="5"/>
  <c r="J335" i="5"/>
  <c r="J144" i="5"/>
  <c r="J125" i="5"/>
  <c r="J107" i="5"/>
  <c r="J219" i="5"/>
  <c r="J210" i="5"/>
  <c r="J150" i="5"/>
  <c r="L389" i="5"/>
  <c r="L838" i="5"/>
  <c r="L906" i="5" s="1"/>
  <c r="L43" i="5"/>
  <c r="J502" i="5"/>
  <c r="J47" i="5"/>
  <c r="L41" i="5"/>
  <c r="L413" i="5"/>
  <c r="L431" i="5" s="1"/>
  <c r="L79" i="5"/>
  <c r="J31" i="5"/>
  <c r="J328" i="5"/>
  <c r="L178" i="5"/>
  <c r="L112" i="5"/>
  <c r="L559" i="5"/>
  <c r="L60" i="5"/>
  <c r="L557" i="5"/>
  <c r="L429" i="5"/>
  <c r="J333" i="5"/>
  <c r="L321" i="5"/>
  <c r="J316" i="5"/>
  <c r="L412" i="5"/>
  <c r="L540" i="5"/>
  <c r="L326" i="5"/>
  <c r="L315" i="5"/>
  <c r="J374" i="5"/>
  <c r="J140" i="5"/>
  <c r="L195" i="5"/>
  <c r="L160" i="5"/>
  <c r="J61" i="5"/>
  <c r="L131" i="5"/>
  <c r="J359" i="5"/>
  <c r="J215" i="5"/>
  <c r="J62" i="5"/>
  <c r="J391" i="5"/>
  <c r="J471" i="5"/>
  <c r="L96" i="5"/>
  <c r="J155" i="5"/>
  <c r="L470" i="5"/>
  <c r="L454" i="5"/>
  <c r="L453" i="5"/>
  <c r="J415" i="5"/>
  <c r="J864" i="5"/>
  <c r="E33" i="5" s="1"/>
  <c r="L866" i="5"/>
  <c r="L913" i="5" s="1"/>
  <c r="J604" i="5"/>
  <c r="J159" i="5"/>
  <c r="J232" i="5"/>
  <c r="L133" i="5"/>
  <c r="J456" i="5"/>
  <c r="L513" i="5"/>
  <c r="L497" i="5"/>
  <c r="L496" i="5"/>
  <c r="J201" i="5"/>
  <c r="L193" i="5"/>
  <c r="J153" i="5"/>
  <c r="J603" i="5"/>
  <c r="J242" i="5"/>
  <c r="L236" i="5"/>
  <c r="L114" i="5"/>
  <c r="J102" i="5"/>
  <c r="L94" i="5"/>
  <c r="J514" i="5"/>
  <c r="J431" i="5"/>
  <c r="L358" i="5"/>
  <c r="L357" i="5"/>
  <c r="J414" i="5"/>
  <c r="J498" i="5"/>
  <c r="J515" i="5"/>
  <c r="J375" i="5"/>
  <c r="L602" i="5"/>
  <c r="L585" i="5"/>
  <c r="L586" i="5"/>
  <c r="J455" i="5"/>
  <c r="J213" i="5"/>
  <c r="J390" i="5"/>
  <c r="J430" i="5"/>
  <c r="J472" i="5"/>
  <c r="L372" i="5"/>
  <c r="L373" i="5"/>
  <c r="J587" i="5"/>
  <c r="L238" i="5"/>
  <c r="L176" i="5"/>
  <c r="J184" i="5"/>
  <c r="J121" i="5"/>
  <c r="L65" i="5"/>
  <c r="J905" i="5" l="1"/>
  <c r="J903" i="5" s="1"/>
  <c r="J901" i="5"/>
  <c r="J66" i="5"/>
  <c r="L828" i="5"/>
  <c r="J896" i="5"/>
  <c r="K29" i="5" s="1"/>
  <c r="J829" i="5"/>
  <c r="L831" i="5"/>
  <c r="J899" i="5"/>
  <c r="J897" i="5" s="1"/>
  <c r="J860" i="5"/>
  <c r="J293" i="5"/>
  <c r="J244" i="5"/>
  <c r="J245" i="5"/>
  <c r="J80" i="5"/>
  <c r="J840" i="5"/>
  <c r="L272" i="5"/>
  <c r="L273" i="5"/>
  <c r="J279" i="5"/>
  <c r="J855" i="5"/>
  <c r="J846" i="5" s="1"/>
  <c r="L857" i="5"/>
  <c r="L286" i="5"/>
  <c r="L243" i="5"/>
  <c r="L853" i="5"/>
  <c r="L848" i="5"/>
  <c r="L281" i="5"/>
  <c r="L73" i="5"/>
  <c r="L833" i="5"/>
  <c r="J318" i="5"/>
  <c r="J334" i="5"/>
  <c r="J835" i="5"/>
  <c r="L837" i="5"/>
  <c r="J49" i="5"/>
  <c r="J50" i="5"/>
  <c r="J319" i="5"/>
  <c r="L911" i="5"/>
  <c r="L61" i="5"/>
  <c r="L62" i="5"/>
  <c r="L514" i="5"/>
  <c r="L430" i="5"/>
  <c r="L604" i="5"/>
  <c r="L471" i="5"/>
  <c r="L125" i="5"/>
  <c r="L515" i="5"/>
  <c r="L864" i="5"/>
  <c r="L603" i="5"/>
  <c r="L472" i="5"/>
  <c r="L333" i="5"/>
  <c r="L558" i="5"/>
  <c r="L317" i="5"/>
  <c r="L316" i="5"/>
  <c r="J127" i="5"/>
  <c r="L210" i="5"/>
  <c r="L204" i="5"/>
  <c r="L144" i="5"/>
  <c r="L146" i="5" s="1"/>
  <c r="J63" i="5"/>
  <c r="L187" i="5"/>
  <c r="L215" i="5"/>
  <c r="J126" i="5"/>
  <c r="L391" i="5"/>
  <c r="J146" i="5"/>
  <c r="J145" i="5"/>
  <c r="J211" i="5"/>
  <c r="L390" i="5"/>
  <c r="J108" i="5"/>
  <c r="J109" i="5"/>
  <c r="J162" i="5"/>
  <c r="J499" i="5"/>
  <c r="J437" i="5"/>
  <c r="L68" i="5"/>
  <c r="L48" i="5"/>
  <c r="J274" i="5"/>
  <c r="J206" i="5"/>
  <c r="J205" i="5"/>
  <c r="J157" i="5"/>
  <c r="L155" i="5"/>
  <c r="J397" i="5"/>
  <c r="J478" i="5"/>
  <c r="J217" i="5"/>
  <c r="J188" i="5"/>
  <c r="J222" i="5"/>
  <c r="J189" i="5"/>
  <c r="L150" i="5"/>
  <c r="L107" i="5"/>
  <c r="J151" i="5"/>
  <c r="L901" i="5" l="1"/>
  <c r="L835" i="5"/>
  <c r="L905" i="5"/>
  <c r="L903" i="5" s="1"/>
  <c r="J908" i="5"/>
  <c r="L896" i="5"/>
  <c r="J294" i="5"/>
  <c r="J861" i="5"/>
  <c r="L860" i="5"/>
  <c r="L293" i="5"/>
  <c r="L244" i="5"/>
  <c r="J295" i="5"/>
  <c r="J862" i="5"/>
  <c r="J841" i="5"/>
  <c r="L840" i="5"/>
  <c r="J842" i="5"/>
  <c r="J51" i="5"/>
  <c r="L162" i="5"/>
  <c r="L80" i="5"/>
  <c r="J341" i="5"/>
  <c r="L50" i="5"/>
  <c r="L49" i="5"/>
  <c r="L205" i="5"/>
  <c r="L127" i="5"/>
  <c r="L188" i="5"/>
  <c r="L334" i="5"/>
  <c r="L126" i="5"/>
  <c r="L145" i="5"/>
  <c r="L335" i="5"/>
  <c r="L206" i="5"/>
  <c r="L189" i="5"/>
  <c r="L222" i="5"/>
  <c r="J128" i="5"/>
  <c r="J110" i="5"/>
  <c r="J147" i="5"/>
  <c r="L851" i="5"/>
  <c r="L849" i="5" s="1"/>
  <c r="L245" i="5"/>
  <c r="J82" i="5"/>
  <c r="J224" i="5"/>
  <c r="J521" i="5"/>
  <c r="J207" i="5"/>
  <c r="J223" i="5"/>
  <c r="J208" i="5"/>
  <c r="J246" i="5"/>
  <c r="J164" i="5"/>
  <c r="J190" i="5"/>
  <c r="L108" i="5"/>
  <c r="L109" i="5"/>
  <c r="J81" i="5"/>
  <c r="J148" i="5"/>
  <c r="J163" i="5"/>
  <c r="J909" i="5" l="1"/>
  <c r="J910" i="5"/>
  <c r="J88" i="5"/>
  <c r="J844" i="5"/>
  <c r="E32" i="5" s="1"/>
  <c r="L908" i="5"/>
  <c r="L899" i="5"/>
  <c r="L897" i="5" s="1"/>
  <c r="J301" i="5"/>
  <c r="L294" i="5"/>
  <c r="L861" i="5"/>
  <c r="L295" i="5"/>
  <c r="L862" i="5"/>
  <c r="L841" i="5"/>
  <c r="L842" i="5"/>
  <c r="L164" i="5"/>
  <c r="L81" i="5"/>
  <c r="L82" i="5"/>
  <c r="L163" i="5"/>
  <c r="L223" i="5"/>
  <c r="L855" i="5"/>
  <c r="L224" i="5"/>
  <c r="J230" i="5"/>
  <c r="J170" i="5"/>
  <c r="L909" i="5" l="1"/>
  <c r="L910" i="5"/>
  <c r="L846" i="5"/>
  <c r="D33" i="5" l="1"/>
  <c r="L844" i="5" l="1"/>
  <c r="J29" i="5" l="1"/>
  <c r="D32" i="5" l="1"/>
  <c r="J546" i="5" l="1"/>
  <c r="J591" i="5"/>
  <c r="J739" i="5"/>
  <c r="J736" i="5" l="1"/>
  <c r="J795" i="5"/>
  <c r="J543" i="5"/>
  <c r="J588" i="5"/>
  <c r="J758" i="5" l="1"/>
  <c r="J817" i="5"/>
  <c r="J565" i="5"/>
  <c r="J610" i="5"/>
  <c r="L829" i="5" l="1"/>
  <c r="J826" i="5"/>
  <c r="L826" i="5" l="1"/>
  <c r="J824" i="5"/>
  <c r="E31" i="5" s="1"/>
  <c r="J894" i="5"/>
  <c r="L824" i="5" l="1"/>
  <c r="J893" i="5"/>
  <c r="E29" i="5" s="1"/>
  <c r="L894" i="5" l="1"/>
  <c r="D31" i="5"/>
  <c r="L893" i="5" l="1"/>
  <c r="D29" i="5" l="1"/>
</calcChain>
</file>

<file path=xl/sharedStrings.xml><?xml version="1.0" encoding="utf-8"?>
<sst xmlns="http://schemas.openxmlformats.org/spreadsheetml/2006/main" count="1306" uniqueCount="434">
  <si>
    <t>(наименование стройки)</t>
  </si>
  <si>
    <t>Сметная стоимость</t>
  </si>
  <si>
    <t>всего</t>
  </si>
  <si>
    <t>Составлен</t>
  </si>
  <si>
    <t>методом</t>
  </si>
  <si>
    <t>Основание</t>
  </si>
  <si>
    <t>тыс. руб.</t>
  </si>
  <si>
    <t>в том числе: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</si>
  <si>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</si>
  <si>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</si>
  <si>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</si>
  <si>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</si>
  <si>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</si>
  <si>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</si>
  <si>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</si>
  <si>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Наименование работ и затрат</t>
  </si>
  <si>
    <t>Единица измерения</t>
  </si>
  <si>
    <t>Количество</t>
  </si>
  <si>
    <t>Индексы</t>
  </si>
  <si>
    <t>коэффициенты</t>
  </si>
  <si>
    <t>Обоснование</t>
  </si>
  <si>
    <t>Средства на оплату труда рабочих</t>
  </si>
  <si>
    <t>тыс.руб.</t>
  </si>
  <si>
    <t>всего с учетом коэффициентов</t>
  </si>
  <si>
    <t>коэффици-енты</t>
  </si>
  <si>
    <t>Составлен(а) в текущем (базисном) уровне цен</t>
  </si>
  <si>
    <t>Сметная стоимость 
в текущем уровне цен, руб.</t>
  </si>
  <si>
    <t>чел.-ч</t>
  </si>
  <si>
    <t>(проектная и (или) иная техническая документация)</t>
  </si>
  <si>
    <t>Сметная стоимость в базисном уровне цен 
(в текущем уровне цен (гр.8) для ресурсов, отсутствующих в ФРСН), руб.</t>
  </si>
  <si>
    <t>ЛОКАЛЬНЫЙ СМЕТНЫЙ РАСЧЕТ (СМЕТА) № ЛС-02-01-01</t>
  </si>
  <si>
    <t xml:space="preserve">базисно-индексным </t>
  </si>
  <si>
    <t>II кв. 2021 г.     (01.01.2000)</t>
  </si>
  <si>
    <t>1</t>
  </si>
  <si>
    <t>Разработка грунта в отвал экскаваторами "драглайн" или "обратная лопата" с ковшом вместимостью: 0.5 (0,5-0,63) м3, группа грунтов 2</t>
  </si>
  <si>
    <t>1000 м3</t>
  </si>
  <si>
    <t>ОТ</t>
  </si>
  <si>
    <t>ЭМ</t>
  </si>
  <si>
    <t>М</t>
  </si>
  <si>
    <t>ЗТ</t>
  </si>
  <si>
    <t>ЗТм</t>
  </si>
  <si>
    <t>Итого по расценке</t>
  </si>
  <si>
    <t>ФОТ</t>
  </si>
  <si>
    <t>НР Земляные работы,  выполняемые:механизированным способом</t>
  </si>
  <si>
    <t>%</t>
  </si>
  <si>
    <t>СП Земляные работы,  выполняемые:механизированным способом</t>
  </si>
  <si>
    <t>Всего по позиции</t>
  </si>
  <si>
    <t>2</t>
  </si>
  <si>
    <t>Разработка грунта вручную с креплениями в траншеях шириной до 2 м, глубиной: до 2 м, группа грунтов 2</t>
  </si>
  <si>
    <t>100 м3</t>
  </si>
  <si>
    <t>НР Земляные работы,  выполняемые:ручным способом</t>
  </si>
  <si>
    <t>СП Земляные работы,  выполняемые:ручным способом</t>
  </si>
  <si>
    <t>3</t>
  </si>
  <si>
    <t>Перевозка грузов I класса автомобилями-самосвалами грузоподъемностью 10 т работающих вне карьера на расстояние до 5 км</t>
  </si>
  <si>
    <t>1 т груза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</si>
  <si>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</si>
  <si>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</si>
  <si>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</si>
  <si>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     в том числе</t>
  </si>
  <si>
    <t xml:space="preserve">     материальные ресурсы</t>
  </si>
  <si>
    <t>4</t>
  </si>
  <si>
    <t>Устройство фундаментных плит железобетонных: с пазами, стаканами и подколонниками высотой до 2 м при толщине плиты более 1000 мм</t>
  </si>
  <si>
    <t>Смеси бетонные тяжелого бетона</t>
  </si>
  <si>
    <t>м3</t>
  </si>
  <si>
    <t>Арматура</t>
  </si>
  <si>
    <t>т</t>
  </si>
  <si>
    <t>4.1</t>
  </si>
  <si>
    <t>Смеси бетонные тяжелого бетона (БСТ), класс В25 (М350)</t>
  </si>
  <si>
    <t>4.2</t>
  </si>
  <si>
    <t>Сталь арматурная рифленая свариваемая, класс A500С, диаметр 18 мм</t>
  </si>
  <si>
    <t>НР Бетонные и железобетонные монолитные конструкции и работы в строительстве</t>
  </si>
  <si>
    <t>СП Бетонные и железобетонные монолитные конструкции и работы в строительстве</t>
  </si>
  <si>
    <t>5</t>
  </si>
  <si>
    <t>Гидроизоляция стен, фундаментов: боковая оклеечная по выровненной поверхности бутовой кладки, кирпичу и бетону в 2 слоя</t>
  </si>
  <si>
    <t>100 м2</t>
  </si>
  <si>
    <t>Битум</t>
  </si>
  <si>
    <t>Мастика</t>
  </si>
  <si>
    <t>Материалы гидроизоляционные рулонные</t>
  </si>
  <si>
    <t>м2</t>
  </si>
  <si>
    <t>5.1</t>
  </si>
  <si>
    <t>Битумы нефтяные строительные БН-50/50</t>
  </si>
  <si>
    <t>5.2</t>
  </si>
  <si>
    <t>Мастика "Покров-1"</t>
  </si>
  <si>
    <t>5.3</t>
  </si>
  <si>
    <t>Материал рулонный гидроизоляционный изол, резинобитумный, без полимерных добавок</t>
  </si>
  <si>
    <t>НР Конструкции из кирпича и блоков</t>
  </si>
  <si>
    <t>СП Конструкции из кирпича и блоков</t>
  </si>
  <si>
    <t>6</t>
  </si>
  <si>
    <t>На каждый слой сверх 2-х добавлять к расценке 08-01-003-05</t>
  </si>
  <si>
    <t>6.1</t>
  </si>
  <si>
    <t>6.2</t>
  </si>
  <si>
    <t>6.3</t>
  </si>
  <si>
    <t>7</t>
  </si>
  <si>
    <t>Кладка стен кирпичных наружных: простых при высоте этажа до 4 м</t>
  </si>
  <si>
    <t>Растворы цементно-известковые</t>
  </si>
  <si>
    <t>Кирпич керамический или силикатный</t>
  </si>
  <si>
    <t>1000 шт</t>
  </si>
  <si>
    <t>7.1</t>
  </si>
  <si>
    <t>Раствор кладочный, цементно-известковый, М50</t>
  </si>
  <si>
    <t>7.2</t>
  </si>
  <si>
    <t>Кирпич желтый лицевой</t>
  </si>
  <si>
    <t>8</t>
  </si>
  <si>
    <t>8.1</t>
  </si>
  <si>
    <t>8.2</t>
  </si>
  <si>
    <t>Кирпич керамический одинарный, марка 150, размер 250x120x65 мм</t>
  </si>
  <si>
    <t>9</t>
  </si>
  <si>
    <t>Трансформатор трехфазный: 110 кВ мощностью 25000-80000 кВ·А</t>
  </si>
  <si>
    <t>шт</t>
  </si>
  <si>
    <t>Трансформатор трехфазный: 110 кВ мощностью 80000 кВ·А</t>
  </si>
  <si>
    <t>НР Электротехнические установки на других объектах</t>
  </si>
  <si>
    <t>СП Электротехнические установки на других объектах</t>
  </si>
  <si>
    <t>Пульт или табло с количеством сигналов: свыше 5 до 10</t>
  </si>
  <si>
    <t>Пульт контроля и управления охранно-пожарный светодиодный, марка "С2000-КС"</t>
  </si>
  <si>
    <t>НР Оборудование связи: прокладка и монтаж сетей связи</t>
  </si>
  <si>
    <t>СП Оборудование связи: прокладка и монтаж сетей связи</t>
  </si>
  <si>
    <t>11</t>
  </si>
  <si>
    <t>Антенны приемо-передающие параболические на установленной башне (мачте) высотой до 10 м, диаметр антенны: до 1,8 м</t>
  </si>
  <si>
    <t>антенна</t>
  </si>
  <si>
    <t>Антенна марка: ДЕЛЬТА Н-141</t>
  </si>
  <si>
    <t>Перевозка грузов II класса автомобилями бортовыми грузоподъемностью до 5 т на расстояние до 30 км</t>
  </si>
  <si>
    <t>Перевозка грузов II класса автомобилями бортовыми грузоподъемностью до 5 т на расстояние до 70 км</t>
  </si>
  <si>
    <t>НР Оборудование связи: монтаж радиотелевизионного и электронного оборудования</t>
  </si>
  <si>
    <t>СП Оборудование связи: монтаж радиотелевизионного и электронного оборудования</t>
  </si>
  <si>
    <t>12</t>
  </si>
  <si>
    <t>Огрунтовка металлических поверхностей за один раз: грунтовкой ГФ-021</t>
  </si>
  <si>
    <t>НР Защита строительных конструкций и оборудования от коррозии</t>
  </si>
  <si>
    <t>СП Защита строительных конструкций и оборудования от коррозии</t>
  </si>
  <si>
    <t>13</t>
  </si>
  <si>
    <t>Устройство стяжек: цементных толщиной 20 мм</t>
  </si>
  <si>
    <t>Раствор готовый кладочный тяжелый цементный</t>
  </si>
  <si>
    <t>Раствор готовый кладочный, цементный, М75</t>
  </si>
  <si>
    <t>НР Полы</t>
  </si>
  <si>
    <t>СП Полы</t>
  </si>
  <si>
    <t>14</t>
  </si>
  <si>
    <t>Устройство стяжек: на каждые 5 мм изменения толщины стяжки добавлять или исключать к расценке 11-01-011-01</t>
  </si>
  <si>
    <t>15</t>
  </si>
  <si>
    <t>16</t>
  </si>
  <si>
    <t>17</t>
  </si>
  <si>
    <t>Установка регистров из стальных:  сварных труб диаметром нитки 100 мм</t>
  </si>
  <si>
    <t>100 м</t>
  </si>
  <si>
    <t>17.1</t>
  </si>
  <si>
    <t>НР Сантехнические работы внутренние(тр/проводы, водопровод, канализация, отопление, газоснабжение, вентиляция и кондиционир.воздуха)</t>
  </si>
  <si>
    <t>СП Сантехнические работы внутренние(тр/проводы, водопровод, канализация, отопление, газоснабжение, вентиляция и кондиционир.воздуха)</t>
  </si>
  <si>
    <t>18</t>
  </si>
  <si>
    <t>Устройство кровель различных типов из металлочерепицы</t>
  </si>
  <si>
    <t xml:space="preserve">Дополнительные элементы металлочерепичной кровли: разжелобки, коньки, ендовы, карнизные и торцевые планки, заглушки и т.д. </t>
  </si>
  <si>
    <t>Металлочерепица</t>
  </si>
  <si>
    <t>Дополнительные элементы металлочерепичной кровли коньковый элемент, разжелобки, профили с покрытием</t>
  </si>
  <si>
    <t>Металлочерепица из оцинкованной стали с полимерным покрытием</t>
  </si>
  <si>
    <t>Электроэнергия</t>
  </si>
  <si>
    <t>НР Кровли</t>
  </si>
  <si>
    <t>СП Кровли</t>
  </si>
  <si>
    <t>19</t>
  </si>
  <si>
    <t>20</t>
  </si>
  <si>
    <t>Розлив вяжущих материалов</t>
  </si>
  <si>
    <t>Битум нефтяной дорожный БНД 60/90</t>
  </si>
  <si>
    <t>НР Автомобильные дороги</t>
  </si>
  <si>
    <t>СП Автомобильные дороги</t>
  </si>
  <si>
    <t>21</t>
  </si>
  <si>
    <t>маш.-ч</t>
  </si>
  <si>
    <t>Блок огнеупорный и высокоогнеупорный бетонный на основе отходов обогащения лома магнезиально-шпинелидных изделий МШБЛГ изделия по черт. 3</t>
  </si>
  <si>
    <t>24</t>
  </si>
  <si>
    <t>Блок оконный деревянный с листовым стеклом и стеклопакетом трехстворный с форточными створками ОДРСП 15-18, площадью 2,58 м2, ОДРСП 15-21, площадью 3,02 м2</t>
  </si>
  <si>
    <t>Раздел 15. Демонтажные работы</t>
  </si>
  <si>
    <t>25</t>
  </si>
  <si>
    <t>Монтаж прогонов при шаге ферм до 12 м при высоте здания: до 25 м</t>
  </si>
  <si>
    <t>Погрузка при автомобильных перевозках металлических конструкций массой до 1 т</t>
  </si>
  <si>
    <t>Перевозка грузов I класса автомобилями бортовыми грузоподъемностью до 5 т на расстояние до 25 км</t>
  </si>
  <si>
    <t>НР Строительные металлические конструкции</t>
  </si>
  <si>
    <t>СП Строительные металлические конструкции</t>
  </si>
  <si>
    <t>26</t>
  </si>
  <si>
    <t>Обеспыливание поверхности</t>
  </si>
  <si>
    <t>27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</si>
  <si>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</si>
  <si>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Смесь сухая для заделки швов</t>
  </si>
  <si>
    <t>Плитки рядовые</t>
  </si>
  <si>
    <t>Клей для облицовочных работ (сухая смесь)</t>
  </si>
  <si>
    <t>Смесь сухая: для заделки швов (фуга) АТЛАС растворная для ручной работы</t>
  </si>
  <si>
    <t>Плитка керамическая глазурованная для внутренней облицовки стен гладкая, цветная декорированная методом сериографии с рисунком многоцветная с завалом</t>
  </si>
  <si>
    <t>Клей для плитки "Атлас" (сухая смесь)</t>
  </si>
  <si>
    <t>НР Отделочные работы</t>
  </si>
  <si>
    <t>СП Отделочные работы</t>
  </si>
  <si>
    <t xml:space="preserve">     перевозка</t>
  </si>
  <si>
    <t>Всего ФОТ(справочно)</t>
  </si>
  <si>
    <t>Всего накладные расходы</t>
  </si>
  <si>
    <t>Всего сметная прибыль</t>
  </si>
  <si>
    <t>ВСЕГО оборудование</t>
  </si>
  <si>
    <t xml:space="preserve">          оборудование без учета дополнительной перевозки</t>
  </si>
  <si>
    <t>ВСЕГО прочие затраты</t>
  </si>
  <si>
    <t>Составил</t>
  </si>
  <si>
    <t>Проверил</t>
  </si>
  <si>
    <t>Строительство объекта капитального строительства по адресу: г. N……</t>
  </si>
  <si>
    <t>Объект капитального строительства</t>
  </si>
  <si>
    <t>ведомость объемов работ № ВОР 02-01-01</t>
  </si>
  <si>
    <t>ФЕР01-01-003-14</t>
  </si>
  <si>
    <t>ФЕР01-02-055-02</t>
  </si>
  <si>
    <t>ФЕР06-01-001-18</t>
  </si>
  <si>
    <t>ФССЦ04.1.02.05-0009</t>
  </si>
  <si>
    <t>ФССЦ08.4.03.03-0007</t>
  </si>
  <si>
    <t>ФЕР08-01-003-05</t>
  </si>
  <si>
    <t>ФССЦ01.2.01.02-0051</t>
  </si>
  <si>
    <t>ФССЦ01.2.03.03-0004</t>
  </si>
  <si>
    <t>ФССЦ12.1.02.15-0041</t>
  </si>
  <si>
    <t>ФЕР08-01-003-06</t>
  </si>
  <si>
    <t>ФЕР08-02-001-01</t>
  </si>
  <si>
    <t>ФССЦ04.3.01.12-0003</t>
  </si>
  <si>
    <t>ФССЦ06.1.01.05-0037</t>
  </si>
  <si>
    <t>ФЕРм08-01-001-12</t>
  </si>
  <si>
    <t>ФЕРм10-08-006-02</t>
  </si>
  <si>
    <t>ФССЦ61.2.04.10-0003</t>
  </si>
  <si>
    <t>ФЕРм10-05-011-01</t>
  </si>
  <si>
    <t>ФССЦ61.1.01.01-0005</t>
  </si>
  <si>
    <t>ФЕР13-03-002-04</t>
  </si>
  <si>
    <t>ФЕР11-01-011-01</t>
  </si>
  <si>
    <t>ФССЦ04.3.01.09-0013</t>
  </si>
  <si>
    <t>ФЕР11-01-011-02</t>
  </si>
  <si>
    <t>ФЕР18-03-004-08</t>
  </si>
  <si>
    <t>ФЕР12-01-020-01</t>
  </si>
  <si>
    <t>ФССЦ08.1.02.07-0034</t>
  </si>
  <si>
    <t>ФССЦ12.1.03.02-1004</t>
  </si>
  <si>
    <t>ФЕР27-06-026-01</t>
  </si>
  <si>
    <t>ФССЦ01.2.01.01-1022</t>
  </si>
  <si>
    <t>ФССЦ17.3.01.02-0002</t>
  </si>
  <si>
    <t>ФССЦ11.2.07.05-0029</t>
  </si>
  <si>
    <t>ФЕР09-03-015-01</t>
  </si>
  <si>
    <t>ФССЦпг01-01-01-015</t>
  </si>
  <si>
    <t>ФССЦпг03-02-01-025</t>
  </si>
  <si>
    <t>ФЕР13-06-004-01</t>
  </si>
  <si>
    <t>ФЕР15-01-019-05</t>
  </si>
  <si>
    <t>ФССЦ04.3.02.09-0824</t>
  </si>
  <si>
    <t>ФССЦ06.2.01.02-0017</t>
  </si>
  <si>
    <t>ФССЦ14.1.06.02-0003</t>
  </si>
  <si>
    <t>4.2.1</t>
  </si>
  <si>
    <t>4.2.2</t>
  </si>
  <si>
    <t>в т.ч. ОТм</t>
  </si>
  <si>
    <t>П</t>
  </si>
  <si>
    <t>22.1</t>
  </si>
  <si>
    <t>Надбавка за поставку с монтажной петлей</t>
  </si>
  <si>
    <t>ФСЭМ91.08.02-001_ФЕР27, п. 1.27.8</t>
  </si>
  <si>
    <t>Автогудронаторы, емкость цистерны 3500 л  (доставка битума на расстояние 5 км; Количество = 2,3 маш.-ч х 0,2781 (100 т) х 5 км = 3,19815 маш.-ч)</t>
  </si>
  <si>
    <t>Добавлять до толщины 50 мм, К=(50-20)/5=6</t>
  </si>
  <si>
    <t>ФССЦпг03-21-01-005</t>
  </si>
  <si>
    <t>01.2.01.02</t>
  </si>
  <si>
    <t>01.2.03.03</t>
  </si>
  <si>
    <t>12.1.02.15</t>
  </si>
  <si>
    <t>04.1.02.05</t>
  </si>
  <si>
    <t>08.4.03.03</t>
  </si>
  <si>
    <t>04.3.01.12</t>
  </si>
  <si>
    <t>06.1.01.05</t>
  </si>
  <si>
    <t>04.3.01.09</t>
  </si>
  <si>
    <t>08.1.02.07</t>
  </si>
  <si>
    <t>12.1.03.02</t>
  </si>
  <si>
    <t>01.2.01.01</t>
  </si>
  <si>
    <t>04.3.02.09</t>
  </si>
  <si>
    <t>06.2.05.04</t>
  </si>
  <si>
    <t>14.1.06.02</t>
  </si>
  <si>
    <t>21.1</t>
  </si>
  <si>
    <t>22</t>
  </si>
  <si>
    <t>22.2</t>
  </si>
  <si>
    <t>23</t>
  </si>
  <si>
    <t>23.1</t>
  </si>
  <si>
    <t>23.2</t>
  </si>
  <si>
    <t>24.1</t>
  </si>
  <si>
    <t>28</t>
  </si>
  <si>
    <t>29</t>
  </si>
  <si>
    <t>30</t>
  </si>
  <si>
    <t>10</t>
  </si>
  <si>
    <t>ФЕР12, п. 1.12</t>
  </si>
  <si>
    <t>14.1</t>
  </si>
  <si>
    <t>14.2</t>
  </si>
  <si>
    <t>16.1</t>
  </si>
  <si>
    <t>20.1</t>
  </si>
  <si>
    <t>21.2</t>
  </si>
  <si>
    <t>21.3</t>
  </si>
  <si>
    <t>30.1</t>
  </si>
  <si>
    <t>30.2</t>
  </si>
  <si>
    <t>30.3</t>
  </si>
  <si>
    <t>Кладка стен криволинейного очертания
ОТ 1,1; ЗТ 1,1</t>
  </si>
  <si>
    <t>При выполнении работ по защите потолочных поверхностей от коррозии: огрунтовка
ОТ 1,1; ЭМ 1,1; ОТм 1,1; М 1,1; ЗТ 1,1; ЗТм 1,1</t>
  </si>
  <si>
    <t>Дополнительные 2 слоя, К=2</t>
  </si>
  <si>
    <t>Производство работ при строительстве шахт, рудников, метрополитенов, тоннелей и других подземных сооружений специалного назначения: для работ, выполняемых в подземных условиях
ОТ 1,68; ОТм 1,68</t>
  </si>
  <si>
    <t>При кладке кирпича размером 250x120x88 мм
Мр 0,9</t>
  </si>
  <si>
    <t>При кладке кирпича размером 250x120x88 мм
Мр 0,77</t>
  </si>
  <si>
    <t>ФЕР08, Приложение 8.1 п. 3.1</t>
  </si>
  <si>
    <t>При применении конструкций и изделий из лиственницы
М 1,3</t>
  </si>
  <si>
    <t>Демонтаж металлических конструкций
ОТ 0,7; ЭМ 0,7; ОТм 0,7; М 0; ЗТ 0,7; ЗТм 0,7</t>
  </si>
  <si>
    <t>При отсутствии необходимых сметных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определены: по сметных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ОТ 1,15; ЭМ 1,25; ОТм 1,25;  ЗТ 1,15; ЗТм 1,25</t>
  </si>
  <si>
    <t xml:space="preserve">         материальные ресурсы без учета дополнительной перевозки</t>
  </si>
  <si>
    <t>ИТОГИ ПО СМЕТЕ</t>
  </si>
  <si>
    <t>прямые затраты</t>
  </si>
  <si>
    <t>ФОТ(справочно)</t>
  </si>
  <si>
    <t>накладные расходы</t>
  </si>
  <si>
    <t>сметная прибыль</t>
  </si>
  <si>
    <t>ВСЕГО строительные работы</t>
  </si>
  <si>
    <t>ВСЕГО монтажные работы</t>
  </si>
  <si>
    <t xml:space="preserve">          доплаты к оплате труда машинистов</t>
  </si>
  <si>
    <t xml:space="preserve">Всего прямые затраты </t>
  </si>
  <si>
    <t xml:space="preserve">          Справочно</t>
  </si>
  <si>
    <t>Всего оборудование</t>
  </si>
  <si>
    <t xml:space="preserve">          затраты труда рабочих</t>
  </si>
  <si>
    <t xml:space="preserve">          эксплуатация машин и механизмов без учета доплат к оплате труда машинистов</t>
  </si>
  <si>
    <t xml:space="preserve">              в том числе</t>
  </si>
  <si>
    <t xml:space="preserve">              оплата труда машинистов (ОТм)</t>
  </si>
  <si>
    <t>Всего прочие затраты</t>
  </si>
  <si>
    <t xml:space="preserve">          затраты труда машинистов</t>
  </si>
  <si>
    <t>Наименование программного продукта</t>
  </si>
  <si>
    <t>Наименование редакции сметных нормативов</t>
  </si>
  <si>
    <t>Наименование субъекта Российской Федерации</t>
  </si>
  <si>
    <t>Наименование зоны субъекта Российской Федерации</t>
  </si>
  <si>
    <t>в том числе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</si>
  <si>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</si>
  <si>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</si>
  <si>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>Итого ФОТ (справочно)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</si>
  <si>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</si>
  <si>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</si>
  <si>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</si>
  <si>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</si>
  <si>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прочие затраты</t>
  </si>
  <si>
    <t>прочие работы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</si>
  <si>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</si>
  <si>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</si>
  <si>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 xml:space="preserve">         дополнительная перевозка материальных ресурсов</t>
  </si>
  <si>
    <t xml:space="preserve">          дополнительная перевозка оборудования</t>
  </si>
  <si>
    <t>ВСЕГО ПО СМЕТЕ</t>
  </si>
  <si>
    <t>ХХХХХХХ</t>
  </si>
  <si>
    <t>Доплаты к оплате труда машинистов</t>
  </si>
  <si>
    <t>Итого ФОТ</t>
  </si>
  <si>
    <t>Итого прямые затраты по Разделу 1. Земляные работы</t>
  </si>
  <si>
    <t>Итого по Разделу 1. Земляные работы</t>
  </si>
  <si>
    <t>Итого прямые затраты по Разделу 2. Фундаменты</t>
  </si>
  <si>
    <t>Итого по Разделу 2. Фундаменты</t>
  </si>
  <si>
    <t>Итого прямые затраты по Разделу 3. Стены</t>
  </si>
  <si>
    <t>Итого по разделу 3. Стены</t>
  </si>
  <si>
    <t>Итого прямые затраты по Разделу 4. Монтаж оборудования</t>
  </si>
  <si>
    <t>Итого по разделу 4. Монтаж оборудования</t>
  </si>
  <si>
    <t>Итого по разделу 5. Антикоррозийные работы</t>
  </si>
  <si>
    <t>Итого прямые затраты по Разделу 6. Полы</t>
  </si>
  <si>
    <t>Итого прямые затраты по Разделу 5. Антикоррозийные работы</t>
  </si>
  <si>
    <t>Итого по разделу 6. Полы</t>
  </si>
  <si>
    <t>Итого по разделу 7. Антикоррозийные работы</t>
  </si>
  <si>
    <t>Итого прямые затраты по Разделу 7. Антикоррозийные работы</t>
  </si>
  <si>
    <t>Итого прямые затраты по Разделу 8. Антикоррозийные работы</t>
  </si>
  <si>
    <t>Итого по разделу 8. Антикоррозийные работы</t>
  </si>
  <si>
    <t>Итого прямые затраты по Разделу 9. Отопление</t>
  </si>
  <si>
    <t>Итого по разделу 9. Отопление</t>
  </si>
  <si>
    <t>Итого по разделу 10. Кровли</t>
  </si>
  <si>
    <t>Итого по разделу 11. Стены наружные</t>
  </si>
  <si>
    <t>Итого прямые затраты по Разделу 11. Стены наружные</t>
  </si>
  <si>
    <t>Итого прямые затраты по Разделу 12. Благоустройство</t>
  </si>
  <si>
    <t>Итого по разделу 12. Благоустройство</t>
  </si>
  <si>
    <t>Итого прямые затраты по Разделу 13. Стены</t>
  </si>
  <si>
    <t>Итого по разделу 13. Стены</t>
  </si>
  <si>
    <t>Итого прямые затраты по Разделу 14. Оконные проемы</t>
  </si>
  <si>
    <t>Итого по разделу 14. Оконные проемы</t>
  </si>
  <si>
    <t>Итого прямые затраты по Разделу 15. Демонтажные работы</t>
  </si>
  <si>
    <t>Итого по разделу 15. Демонтажные работы</t>
  </si>
  <si>
    <t>Итого прямые затраты по Разделу 16. Отделочные работы</t>
  </si>
  <si>
    <t>Итого по разделу 16. Отделочные работы</t>
  </si>
  <si>
    <t xml:space="preserve">Реквизиты приказа Минстроя России об утверждении дополнений и изменений к сметным нормативам
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</si>
  <si>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</si>
  <si>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</si>
  <si>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(наименование работ и затрат)</t>
  </si>
  <si>
    <t xml:space="preserve">                (наименование объекта капитального строительства)
</t>
  </si>
  <si>
    <t>Постановление Правительства ХХХХХХХ области от ХХ.ХХ.ХХХХ № ХХХ</t>
  </si>
  <si>
    <t>Письмо Минстроя России от ХХ.ХХ.ХХХХ № ХХХХХХХХХ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</si>
  <si>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</si>
  <si>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>на 
единицу измерения</t>
  </si>
  <si>
    <t>Пример локального сметного расчета (сметы)_базисно-индексный метод с применением индексов по элементам прямых затрат</t>
  </si>
  <si>
    <t>Итого прямые затраты по Разделу 10. Кровли</t>
  </si>
  <si>
    <t>61.1.01.01-0005_03-02-02-030</t>
  </si>
  <si>
    <t>61.1.01.01-0005_03-02-02-070</t>
  </si>
  <si>
    <t>Пр/812-001.1-1</t>
  </si>
  <si>
    <t>Пр/774-001.1</t>
  </si>
  <si>
    <t>Пр/812-001.2-1</t>
  </si>
  <si>
    <t>Пр/774-001.2</t>
  </si>
  <si>
    <t>Пр/812-006.0-1</t>
  </si>
  <si>
    <t>Пр/774-006.0</t>
  </si>
  <si>
    <t>Пр/812-008.0-1</t>
  </si>
  <si>
    <t>Пр/774-008.0</t>
  </si>
  <si>
    <t>Пр/812-049.3-1</t>
  </si>
  <si>
    <t>Пр/774-049.3</t>
  </si>
  <si>
    <t>Пр/812-051.1-1</t>
  </si>
  <si>
    <t>Пр/774-051.1</t>
  </si>
  <si>
    <t>Пр/812-051.2-1</t>
  </si>
  <si>
    <t>Пр/774-051.2</t>
  </si>
  <si>
    <t>Пр/812-013.0-1</t>
  </si>
  <si>
    <t>Пр/774-013.0</t>
  </si>
  <si>
    <t>Пр/812-011.0-1</t>
  </si>
  <si>
    <t>Пр/774-1-011.0</t>
  </si>
  <si>
    <t>Пр/774-011.0</t>
  </si>
  <si>
    <t>Пр/812-016.0-1</t>
  </si>
  <si>
    <t>Пр/774-016.0</t>
  </si>
  <si>
    <t>Пр/812-012.0-1</t>
  </si>
  <si>
    <t>Пр/774-012.0</t>
  </si>
  <si>
    <t>Пр/812-021.0-1</t>
  </si>
  <si>
    <t>Пр/774-021.0</t>
  </si>
  <si>
    <t>Пр/812-009.0-1</t>
  </si>
  <si>
    <t>Пр/774-009.0</t>
  </si>
  <si>
    <t>Производство работ осуществляется на территории предприятия с наличием в зоне производства работ одного или нескольких из перечисленных ниже факторов:
разветвленной сети транспортных и инженерных коммуникаций; стесненных условий для складирования материалов; действующего технологического оборудования; движения технологического транспорта
ОТ 1,15; ЭМ 1,15; ОТм 1,15; ЗТ 1,15; ЗТм 1,15</t>
  </si>
  <si>
    <t>Пр/812-013.0-1_п.25</t>
  </si>
  <si>
    <t>Пр/774-013.0_п.16</t>
  </si>
  <si>
    <t>Пр/812-015.0-1_п.25</t>
  </si>
  <si>
    <t>Пр/774-015.0_п.16</t>
  </si>
  <si>
    <t>Перевозка грузов I класса автомобилями-самосвалами грузоподъемностью 10 т работающих вне карьера на расстояние до 30 км</t>
  </si>
  <si>
    <t>Перевозка грузов I класса автомобилями-самосвалами грузоподъемностью 10 т работающих вне карьера на расстояние до 180 км</t>
  </si>
  <si>
    <t>08.4.03.03-0007_03-21-01-030</t>
  </si>
  <si>
    <t>08.4.03.03-0007_03-21-01-180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</si>
  <si>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</si>
  <si>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ФЕР 08, Приложение 8.1 п. 3.7</t>
  </si>
  <si>
    <t>ФССЦ, Приложение 10, п. 2, табл. 1, п. 1.1</t>
  </si>
  <si>
    <t>Приказ 519/пр от 04.09.2019, п .8.2, табл. 2, п. 4</t>
  </si>
  <si>
    <t>Приказ 421/пр от 04.08.2020, п. 58, пп. б</t>
  </si>
  <si>
    <t>ФССЦ17.3.01.02-0002_
ФССЦ, Приложение 7, п. 3</t>
  </si>
  <si>
    <t>Приказ 421/пр от 04.08.2020, Приложение 10, табл. 1, п. 10.3</t>
  </si>
  <si>
    <t>Приказ 421/пр от 04.08.2020, Приложение 10, табл. 1, п. 2</t>
  </si>
  <si>
    <t>ФЕР 13, Приложение 13.2 п. 3.5</t>
  </si>
  <si>
    <r>
      <t>Раздел 1. Земляные работы</t>
    </r>
    <r>
      <rPr>
        <b/>
        <sz val="11"/>
        <color rgb="FF0070C0"/>
        <rFont val="Arial Narrow"/>
        <family val="2"/>
        <charset val="204"/>
      </rPr>
      <t xml:space="preserve"> (раздел 1 содержит пример учета затрат на перевозку)</t>
    </r>
  </si>
  <si>
    <r>
      <t xml:space="preserve">Раздел 2. Фундаменты </t>
    </r>
    <r>
      <rPr>
        <b/>
        <sz val="11"/>
        <color rgb="FF0070C0"/>
        <rFont val="Arial Narrow"/>
        <family val="2"/>
        <charset val="204"/>
      </rPr>
      <t>(раздел 2 содержит пример учета затрат на дополнительную перевозку материальных ресурсов и применения коэффициента к количеству)</t>
    </r>
  </si>
  <si>
    <r>
      <t xml:space="preserve">Раздел 3. Стены </t>
    </r>
    <r>
      <rPr>
        <b/>
        <sz val="11"/>
        <color rgb="FF0070C0"/>
        <rFont val="Arial Narrow"/>
        <family val="2"/>
        <charset val="204"/>
      </rPr>
      <t>(раздел 3 содержит пример учета материального ресурса по данным конъюнктурного анализа и применения коэффициента, предусмотренного технической частью сборника ФЕР, к оплате труда (затратам труда))</t>
    </r>
  </si>
  <si>
    <r>
      <t xml:space="preserve">Раздел 4. Монтаж оборудования </t>
    </r>
    <r>
      <rPr>
        <b/>
        <sz val="11"/>
        <color rgb="FF0070C0"/>
        <rFont val="Arial Narrow"/>
        <family val="2"/>
        <charset val="204"/>
      </rPr>
      <t>(раздел 4 содержит пример учета оборудования по данным конъюнктурного анализа и затрат на его дополнительную перевозку)</t>
    </r>
  </si>
  <si>
    <r>
      <t>Раздел 5. Антикоррозийные работы</t>
    </r>
    <r>
      <rPr>
        <b/>
        <sz val="11"/>
        <color rgb="FF0070C0"/>
        <rFont val="Arial Narrow"/>
        <family val="2"/>
        <charset val="204"/>
      </rPr>
      <t xml:space="preserve"> (раздел 5 содержит пример применения коэффициентов к стоимостным и количественным показателям)</t>
    </r>
  </si>
  <si>
    <r>
      <t>Раздел 6. Полы</t>
    </r>
    <r>
      <rPr>
        <b/>
        <sz val="11"/>
        <color rgb="FF0070C0"/>
        <rFont val="Arial Narrow"/>
        <family val="2"/>
        <charset val="204"/>
      </rPr>
      <t xml:space="preserve"> (раздел 6 содержит пример применения коэффициента к количеству)</t>
    </r>
  </si>
  <si>
    <r>
      <t>Раздел 7. Антикоррозийные работы</t>
    </r>
    <r>
      <rPr>
        <b/>
        <sz val="11"/>
        <color rgb="FF0070C0"/>
        <rFont val="Arial Narrow"/>
        <family val="2"/>
        <charset val="204"/>
      </rPr>
      <t xml:space="preserve"> (раздел 7 содержит пример применения коэффициентов к стоимостным и количественным показателям)</t>
    </r>
  </si>
  <si>
    <r>
      <t xml:space="preserve">Раздел 8. Антикоррозийные работы </t>
    </r>
    <r>
      <rPr>
        <b/>
        <sz val="11"/>
        <color rgb="FF0070C0"/>
        <rFont val="Arial Narrow"/>
        <family val="2"/>
        <charset val="204"/>
      </rPr>
      <t>(раздел 8 содержит пример одновременного применения нескольких коэффициентов к стоимостным и количественным показателям)</t>
    </r>
  </si>
  <si>
    <r>
      <t>Раздел 9. Отопление</t>
    </r>
    <r>
      <rPr>
        <b/>
        <sz val="11"/>
        <color rgb="FF0070C0"/>
        <rFont val="Arial Narrow"/>
        <family val="2"/>
        <charset val="204"/>
      </rPr>
      <t xml:space="preserve"> (раздел 9 содержит пример применения коэффициента к оплате труда и учета доплат к оплате труда машинистов)</t>
    </r>
  </si>
  <si>
    <r>
      <t>Раздел 10. Кровли</t>
    </r>
    <r>
      <rPr>
        <b/>
        <sz val="11"/>
        <color rgb="FF0070C0"/>
        <rFont val="Arial Narrow"/>
        <family val="2"/>
        <charset val="204"/>
      </rPr>
      <t xml:space="preserve"> (раздел 10 содержит пример учета затрат на электроэнергию, определяемых по процентной норме)</t>
    </r>
  </si>
  <si>
    <r>
      <t>Раздел 11. Стены наружные</t>
    </r>
    <r>
      <rPr>
        <b/>
        <sz val="11"/>
        <color rgb="FF0070C0"/>
        <rFont val="Arial Narrow"/>
        <family val="2"/>
        <charset val="204"/>
      </rPr>
      <t xml:space="preserve"> (раздел 11 содержит пример применения коэффициентов к количеству отдельных материальных ресурсов)</t>
    </r>
  </si>
  <si>
    <r>
      <t xml:space="preserve">Раздел 12. Благоустройство </t>
    </r>
    <r>
      <rPr>
        <b/>
        <sz val="11"/>
        <color rgb="FF0070C0"/>
        <rFont val="Arial Narrow"/>
        <family val="2"/>
        <charset val="204"/>
      </rPr>
      <t>(раздел 12 содержит пример применения коэффициентов к количеству времени работы отдельных механизмов)</t>
    </r>
  </si>
  <si>
    <r>
      <t xml:space="preserve">Раздел 13. Стены </t>
    </r>
    <r>
      <rPr>
        <b/>
        <sz val="11"/>
        <color rgb="FF0070C0"/>
        <rFont val="Arial Narrow"/>
        <family val="2"/>
        <charset val="204"/>
      </rPr>
      <t>(раздел 13 содержит пример учета надбавки в руб. к стоимости материального ресурса)</t>
    </r>
  </si>
  <si>
    <r>
      <t>Раздел 14. Оконные проемы</t>
    </r>
    <r>
      <rPr>
        <b/>
        <sz val="11"/>
        <color rgb="FF0070C0"/>
        <rFont val="Arial Narrow"/>
        <family val="2"/>
        <charset val="204"/>
      </rPr>
      <t xml:space="preserve"> (раздел 14 содержит пример применения коэффициента к сметной цене материального ресурса)</t>
    </r>
  </si>
  <si>
    <r>
      <t>Раздел 16. Отделочные работы</t>
    </r>
    <r>
      <rPr>
        <b/>
        <sz val="11"/>
        <color rgb="FF0070C0"/>
        <rFont val="Arial Narrow"/>
        <family val="2"/>
        <charset val="204"/>
      </rPr>
      <t xml:space="preserve"> (раздел 16 содержит пример применения коэффициентов, предусмотренных подпунктом "б" пункта 58 Методики № 421/пр (1,15 к ОТ и 1,25 к ЭМ, ОТм), пунктом 25 Методики № 812/пр (0,9 к НР) и пунктом 16 Методики № 774/пр (0,85 к СП))</t>
    </r>
  </si>
  <si>
    <t>ТЦ_06.1.01.05_63_
2374001765_04.08.2021_01</t>
  </si>
  <si>
    <t>Раствор кладочный, 
цементно-известковый, М50</t>
  </si>
  <si>
    <t>ТЦ_62.5.02.01_63_
2374001765_04.08.2021_01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</si>
</sst>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0.0000000"/>
    <numFmt numFmtId="166" formatCode="0.000000"/>
    <numFmt numFmtId="167" formatCode="0.00000"/>
    <numFmt numFmtId="168" formatCode="0.0000"/>
    <numFmt numFmtId="169" formatCode="0.000"/>
    <numFmt numFmtId="170" formatCode="#,##0.000000"/>
  </numFmts>
  <fonts count="11" x14ac:knownFonts="1">
    <font>
      <sz val="9"/>
      <name val="Arial Cyr"/>
      <charset val="204"/>
    </font>
    <font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Cyr"/>
      <charset val="204"/>
    </font>
    <font>
      <u/>
      <sz val="11"/>
      <name val="Arial Narrow"/>
      <family val="2"/>
      <charset val="204"/>
    </font>
    <font>
      <b/>
      <sz val="11"/>
      <color rgb="FF0070C0"/>
      <name val="Arial Narrow"/>
      <family val="2"/>
      <charset val="204"/>
    </font>
    <font>
      <b/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Alignment="1">
      <alignment vertical="top"/>
    </xf>
    <xf numFmtId="3" fontId="3" fillId="0" borderId="0" xfId="0" applyNumberFormat="1" applyFont="1" applyFill="1" applyAlignment="1">
      <alignment vertical="top"/>
    </xf>
    <xf numFmtId="0" fontId="3" fillId="0" borderId="0" xfId="0" applyNumberFormat="1" applyFont="1" applyFill="1" applyAlignment="1">
      <alignment vertical="top"/>
    </xf>
    <xf numFmtId="4" fontId="3" fillId="0" borderId="0" xfId="0" applyNumberFormat="1" applyFont="1" applyFill="1" applyAlignment="1">
      <alignment vertical="top"/>
    </xf>
    <xf numFmtId="0" fontId="3" fillId="0" borderId="0" xfId="0" applyNumberFormat="1" applyFont="1" applyFill="1"/>
    <xf numFmtId="49" fontId="3" fillId="0" borderId="0" xfId="0" applyNumberFormat="1" applyFont="1" applyFill="1" applyAlignment="1">
      <alignment vertical="top"/>
    </xf>
    <xf numFmtId="0" fontId="3" fillId="0" borderId="0" xfId="0" applyNumberFormat="1" applyFont="1" applyFill="1" applyBorder="1" applyAlignment="1">
      <alignment wrapText="1"/>
    </xf>
    <xf numFmtId="165" fontId="3" fillId="0" borderId="0" xfId="0" applyNumberFormat="1" applyFont="1" applyFill="1" applyAlignment="1">
      <alignment vertical="top"/>
    </xf>
    <xf numFmtId="165" fontId="1" fillId="0" borderId="1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vertical="top" wrapText="1"/>
    </xf>
    <xf numFmtId="0" fontId="3" fillId="3" borderId="0" xfId="0" applyNumberFormat="1" applyFont="1" applyFill="1"/>
    <xf numFmtId="0" fontId="2" fillId="0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horizontal="left" vertical="top" wrapText="1"/>
    </xf>
    <xf numFmtId="0" fontId="1" fillId="3" borderId="0" xfId="0" applyNumberFormat="1" applyFont="1" applyFill="1" applyAlignment="1">
      <alignment horizontal="left" vertical="top" wrapText="1"/>
    </xf>
    <xf numFmtId="165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vertical="top"/>
    </xf>
    <xf numFmtId="0" fontId="1" fillId="3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Border="1" applyAlignment="1">
      <alignment vertical="top"/>
    </xf>
    <xf numFmtId="165" fontId="1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3" fontId="1" fillId="0" borderId="0" xfId="0" applyNumberFormat="1" applyFont="1" applyFill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Alignment="1">
      <alignment vertical="top"/>
    </xf>
    <xf numFmtId="165" fontId="1" fillId="0" borderId="0" xfId="0" applyNumberFormat="1" applyFont="1" applyFill="1" applyAlignment="1">
      <alignment vertical="top"/>
    </xf>
    <xf numFmtId="49" fontId="4" fillId="0" borderId="0" xfId="0" applyNumberFormat="1" applyFont="1" applyFill="1" applyAlignment="1">
      <alignment vertical="top" wrapText="1"/>
    </xf>
    <xf numFmtId="3" fontId="4" fillId="0" borderId="0" xfId="0" applyNumberFormat="1" applyFont="1" applyFill="1" applyAlignment="1">
      <alignment vertical="top" wrapText="1"/>
    </xf>
    <xf numFmtId="0" fontId="2" fillId="3" borderId="0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165" fontId="2" fillId="0" borderId="0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Alignment="1"/>
    <xf numFmtId="0" fontId="1" fillId="3" borderId="0" xfId="0" applyNumberFormat="1" applyFont="1" applyFill="1" applyAlignment="1">
      <alignment wrapText="1"/>
    </xf>
    <xf numFmtId="49" fontId="1" fillId="0" borderId="0" xfId="0" applyNumberFormat="1" applyFont="1" applyFill="1" applyAlignment="1"/>
    <xf numFmtId="0" fontId="6" fillId="0" borderId="0" xfId="0" applyNumberFormat="1" applyFont="1" applyFill="1" applyAlignment="1">
      <alignment horizontal="right" wrapText="1"/>
    </xf>
    <xf numFmtId="4" fontId="6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/>
    <xf numFmtId="165" fontId="1" fillId="0" borderId="0" xfId="0" applyNumberFormat="1" applyFont="1" applyFill="1" applyAlignment="1"/>
    <xf numFmtId="0" fontId="6" fillId="0" borderId="0" xfId="0" applyNumberFormat="1" applyFont="1" applyFill="1" applyAlignment="1">
      <alignment vertical="top"/>
    </xf>
    <xf numFmtId="4" fontId="6" fillId="0" borderId="0" xfId="0" applyNumberFormat="1" applyFont="1" applyFill="1" applyAlignment="1"/>
    <xf numFmtId="3" fontId="1" fillId="0" borderId="0" xfId="0" applyNumberFormat="1" applyFont="1" applyFill="1" applyAlignment="1"/>
    <xf numFmtId="0" fontId="2" fillId="3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vertical="top" wrapText="1"/>
    </xf>
    <xf numFmtId="4" fontId="6" fillId="0" borderId="0" xfId="0" applyNumberFormat="1" applyFont="1" applyFill="1" applyAlignment="1">
      <alignment vertical="top"/>
    </xf>
    <xf numFmtId="0" fontId="4" fillId="3" borderId="0" xfId="0" applyNumberFormat="1" applyFont="1" applyFill="1" applyAlignment="1"/>
    <xf numFmtId="0" fontId="4" fillId="3" borderId="0" xfId="0" applyNumberFormat="1" applyFont="1" applyFill="1" applyAlignment="1">
      <alignment wrapText="1"/>
    </xf>
    <xf numFmtId="165" fontId="1" fillId="0" borderId="0" xfId="0" applyNumberFormat="1" applyFont="1" applyFill="1"/>
    <xf numFmtId="0" fontId="1" fillId="0" borderId="0" xfId="0" applyNumberFormat="1" applyFont="1" applyFill="1"/>
    <xf numFmtId="0" fontId="6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 vertical="top"/>
    </xf>
    <xf numFmtId="3" fontId="2" fillId="0" borderId="0" xfId="0" applyNumberFormat="1" applyFont="1" applyFill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top"/>
    </xf>
    <xf numFmtId="3" fontId="1" fillId="0" borderId="3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Alignment="1">
      <alignment horizontal="centerContinuous" vertical="top"/>
    </xf>
    <xf numFmtId="0" fontId="1" fillId="0" borderId="0" xfId="0" applyNumberFormat="1" applyFont="1" applyFill="1" applyAlignment="1">
      <alignment horizontal="centerContinuous" vertical="top"/>
    </xf>
    <xf numFmtId="0" fontId="1" fillId="0" borderId="0" xfId="0" applyNumberFormat="1" applyFont="1" applyFill="1" applyAlignment="1">
      <alignment horizontal="right" vertical="top"/>
    </xf>
    <xf numFmtId="2" fontId="1" fillId="0" borderId="0" xfId="0" applyNumberFormat="1" applyFont="1" applyFill="1" applyAlignment="1">
      <alignment horizontal="right" vertical="top"/>
    </xf>
    <xf numFmtId="0" fontId="1" fillId="3" borderId="0" xfId="0" applyNumberFormat="1" applyFont="1" applyFill="1" applyAlignment="1">
      <alignment horizontal="right" vertical="top" wrapText="1"/>
    </xf>
    <xf numFmtId="4" fontId="1" fillId="0" borderId="0" xfId="0" applyNumberFormat="1" applyFont="1" applyFill="1" applyAlignment="1">
      <alignment horizontal="right" vertical="top"/>
    </xf>
    <xf numFmtId="169" fontId="1" fillId="0" borderId="0" xfId="0" applyNumberFormat="1" applyFont="1" applyFill="1" applyAlignment="1">
      <alignment horizontal="right" vertical="top"/>
    </xf>
    <xf numFmtId="0" fontId="1" fillId="0" borderId="4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/>
    </xf>
    <xf numFmtId="165" fontId="1" fillId="0" borderId="4" xfId="0" applyNumberFormat="1" applyFont="1" applyFill="1" applyBorder="1" applyAlignment="1">
      <alignment vertical="top"/>
    </xf>
    <xf numFmtId="4" fontId="1" fillId="0" borderId="4" xfId="0" applyNumberFormat="1" applyFont="1" applyFill="1" applyBorder="1" applyAlignment="1">
      <alignment horizontal="right" vertical="top"/>
    </xf>
    <xf numFmtId="4" fontId="1" fillId="0" borderId="4" xfId="0" applyNumberFormat="1" applyFont="1" applyFill="1" applyBorder="1" applyAlignment="1">
      <alignment vertical="top"/>
    </xf>
    <xf numFmtId="0" fontId="1" fillId="3" borderId="0" xfId="0" applyNumberFormat="1" applyFont="1" applyFill="1"/>
    <xf numFmtId="1" fontId="1" fillId="0" borderId="0" xfId="0" applyNumberFormat="1" applyFont="1" applyFill="1" applyAlignment="1">
      <alignment horizontal="right" vertical="top"/>
    </xf>
    <xf numFmtId="49" fontId="1" fillId="0" borderId="4" xfId="0" applyNumberFormat="1" applyFont="1" applyFill="1" applyBorder="1" applyAlignment="1">
      <alignment vertical="top"/>
    </xf>
    <xf numFmtId="0" fontId="1" fillId="3" borderId="4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4" fontId="4" fillId="0" borderId="4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Alignment="1">
      <alignment horizontal="right" vertical="top"/>
    </xf>
    <xf numFmtId="165" fontId="1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165" fontId="5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horizontal="left" vertical="top"/>
    </xf>
    <xf numFmtId="0" fontId="2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1" fillId="3" borderId="2" xfId="0" applyNumberFormat="1" applyFont="1" applyFill="1" applyBorder="1"/>
    <xf numFmtId="1" fontId="1" fillId="0" borderId="0" xfId="0" applyNumberFormat="1" applyFont="1" applyFill="1" applyAlignment="1">
      <alignment vertical="top"/>
    </xf>
    <xf numFmtId="0" fontId="2" fillId="3" borderId="0" xfId="0" applyNumberFormat="1" applyFont="1" applyFill="1" applyAlignment="1">
      <alignment vertical="top" wrapText="1"/>
    </xf>
    <xf numFmtId="168" fontId="1" fillId="0" borderId="0" xfId="0" applyNumberFormat="1" applyFont="1" applyFill="1" applyAlignment="1">
      <alignment horizontal="right" vertical="top"/>
    </xf>
    <xf numFmtId="167" fontId="1" fillId="0" borderId="0" xfId="0" applyNumberFormat="1" applyFont="1" applyFill="1" applyAlignment="1">
      <alignment horizontal="right" vertical="top"/>
    </xf>
    <xf numFmtId="164" fontId="1" fillId="0" borderId="0" xfId="0" applyNumberFormat="1" applyFont="1" applyFill="1" applyAlignment="1">
      <alignment vertical="top"/>
    </xf>
    <xf numFmtId="0" fontId="1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Alignment="1">
      <alignment horizontal="centerContinuous" vertical="top"/>
    </xf>
    <xf numFmtId="0" fontId="5" fillId="0" borderId="0" xfId="0" applyFont="1" applyFill="1"/>
    <xf numFmtId="2" fontId="1" fillId="0" borderId="4" xfId="0" applyNumberFormat="1" applyFont="1" applyFill="1" applyBorder="1" applyAlignment="1">
      <alignment vertical="top"/>
    </xf>
    <xf numFmtId="166" fontId="1" fillId="0" borderId="0" xfId="0" applyNumberFormat="1" applyFont="1" applyFill="1" applyAlignment="1">
      <alignment horizontal="right" vertical="top"/>
    </xf>
    <xf numFmtId="0" fontId="1" fillId="0" borderId="9" xfId="0" applyNumberFormat="1" applyFont="1" applyFill="1" applyBorder="1"/>
    <xf numFmtId="0" fontId="1" fillId="3" borderId="9" xfId="0" applyNumberFormat="1" applyFont="1" applyFill="1" applyBorder="1"/>
    <xf numFmtId="0" fontId="10" fillId="0" borderId="9" xfId="0" applyNumberFormat="1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/>
    </xf>
    <xf numFmtId="165" fontId="5" fillId="0" borderId="9" xfId="0" applyNumberFormat="1" applyFont="1" applyFill="1" applyBorder="1" applyAlignment="1">
      <alignment vertical="top"/>
    </xf>
    <xf numFmtId="4" fontId="1" fillId="0" borderId="9" xfId="0" applyNumberFormat="1" applyFont="1" applyFill="1" applyBorder="1" applyAlignment="1">
      <alignment vertical="top"/>
    </xf>
    <xf numFmtId="0" fontId="1" fillId="0" borderId="9" xfId="0" applyNumberFormat="1" applyFont="1" applyFill="1" applyBorder="1" applyAlignment="1">
      <alignment vertical="top"/>
    </xf>
    <xf numFmtId="4" fontId="1" fillId="0" borderId="9" xfId="0" applyNumberFormat="1" applyFont="1" applyFill="1" applyBorder="1" applyAlignment="1">
      <alignment horizontal="right" vertical="top"/>
    </xf>
    <xf numFmtId="3" fontId="1" fillId="0" borderId="9" xfId="0" applyNumberFormat="1" applyFont="1" applyFill="1" applyBorder="1" applyAlignment="1">
      <alignment horizontal="right" vertical="top"/>
    </xf>
    <xf numFmtId="0" fontId="1" fillId="0" borderId="0" xfId="0" applyNumberFormat="1" applyFont="1" applyFill="1" applyBorder="1"/>
    <xf numFmtId="0" fontId="1" fillId="3" borderId="0" xfId="0" applyNumberFormat="1" applyFont="1" applyFill="1" applyBorder="1"/>
    <xf numFmtId="0" fontId="10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165" fontId="5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horizontal="right" vertical="top"/>
    </xf>
    <xf numFmtId="3" fontId="1" fillId="0" borderId="0" xfId="0" applyNumberFormat="1" applyFont="1" applyFill="1" applyBorder="1" applyAlignment="1">
      <alignment horizontal="right" vertical="top"/>
    </xf>
    <xf numFmtId="0" fontId="1" fillId="2" borderId="0" xfId="0" applyNumberFormat="1" applyFont="1" applyFill="1"/>
    <xf numFmtId="4" fontId="1" fillId="2" borderId="0" xfId="0" applyNumberFormat="1" applyFont="1" applyFill="1" applyAlignment="1">
      <alignment vertical="top"/>
    </xf>
    <xf numFmtId="4" fontId="4" fillId="2" borderId="0" xfId="0" applyNumberFormat="1" applyFont="1" applyFill="1" applyAlignment="1">
      <alignment horizontal="right" vertical="top"/>
    </xf>
    <xf numFmtId="0" fontId="5" fillId="2" borderId="0" xfId="0" applyFont="1" applyFill="1"/>
    <xf numFmtId="4" fontId="5" fillId="0" borderId="0" xfId="0" applyNumberFormat="1" applyFont="1" applyFill="1"/>
    <xf numFmtId="0" fontId="4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165" fontId="8" fillId="2" borderId="0" xfId="0" applyNumberFormat="1" applyFont="1" applyFill="1" applyAlignment="1">
      <alignment vertical="top"/>
    </xf>
    <xf numFmtId="4" fontId="1" fillId="0" borderId="0" xfId="0" applyNumberFormat="1" applyFont="1" applyFill="1"/>
    <xf numFmtId="0" fontId="4" fillId="2" borderId="0" xfId="0" applyNumberFormat="1" applyFont="1" applyFill="1" applyAlignment="1">
      <alignment horizontal="right" vertical="top"/>
    </xf>
    <xf numFmtId="0" fontId="9" fillId="0" borderId="0" xfId="0" applyFont="1" applyFill="1" applyAlignment="1">
      <alignment vertical="top"/>
    </xf>
    <xf numFmtId="165" fontId="9" fillId="0" borderId="0" xfId="0" applyNumberFormat="1" applyFont="1" applyFill="1" applyAlignment="1">
      <alignment vertical="top"/>
    </xf>
    <xf numFmtId="0" fontId="5" fillId="2" borderId="0" xfId="0" applyFont="1" applyFill="1" applyAlignment="1">
      <alignment vertical="top"/>
    </xf>
    <xf numFmtId="165" fontId="5" fillId="2" borderId="0" xfId="0" applyNumberFormat="1" applyFont="1" applyFill="1" applyAlignment="1">
      <alignment vertical="top"/>
    </xf>
    <xf numFmtId="4" fontId="1" fillId="2" borderId="0" xfId="0" applyNumberFormat="1" applyFont="1" applyFill="1" applyAlignment="1">
      <alignment horizontal="right" vertical="top"/>
    </xf>
    <xf numFmtId="0" fontId="1" fillId="2" borderId="0" xfId="0" applyNumberFormat="1" applyFont="1" applyFill="1" applyAlignment="1">
      <alignment horizontal="right" vertical="top"/>
    </xf>
    <xf numFmtId="165" fontId="2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vertical="top"/>
    </xf>
    <xf numFmtId="166" fontId="1" fillId="0" borderId="0" xfId="0" applyNumberFormat="1" applyFont="1" applyFill="1"/>
    <xf numFmtId="3" fontId="1" fillId="0" borderId="0" xfId="0" applyNumberFormat="1" applyFont="1" applyFill="1" applyAlignment="1">
      <alignment horizontal="right" vertical="top"/>
    </xf>
    <xf numFmtId="0" fontId="1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2" fillId="0" borderId="0" xfId="0" applyNumberFormat="1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1" fillId="0" borderId="0" xfId="0" applyNumberFormat="1" applyFont="1" applyFill="1" applyAlignment="1">
      <alignment horizontal="left" vertical="top" wrapText="1"/>
    </xf>
    <xf numFmtId="0" fontId="1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/>
    </xf>
    <xf numFmtId="0" fontId="1" fillId="0" borderId="0" xfId="0" applyNumberFormat="1" applyFont="1" applyFill="1" applyAlignment="1">
      <alignment horizontal="left" vertical="top"/>
    </xf>
    <xf numFmtId="0" fontId="4" fillId="0" borderId="0" xfId="0" applyNumberFormat="1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4" fillId="2" borderId="0" xfId="0" applyNumberFormat="1" applyFont="1" applyFill="1" applyAlignment="1">
      <alignment horizontal="left" vertical="top"/>
    </xf>
    <xf numFmtId="0" fontId="4" fillId="0" borderId="0" xfId="0" applyNumberFormat="1" applyFont="1" applyFill="1" applyAlignment="1">
      <alignment horizontal="left" vertical="top" wrapText="1"/>
    </xf>
    <xf numFmtId="0" fontId="8" fillId="0" borderId="0" xfId="0" applyFont="1" applyFill="1" applyAlignment="1">
      <alignment vertical="top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70" fontId="6" fillId="0" borderId="0" xfId="0" applyNumberFormat="1" applyFont="1" applyFill="1" applyBorder="1" applyAlignment="1">
      <alignment horizontal="right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6"/>
  <sheetViews>
    <sheetView showGridLines="0" tabSelected="1" view="pageBreakPreview" zoomScale="80" zoomScaleNormal="85" zoomScaleSheetLayoutView="80" workbookViewId="0">
      <selection activeCell="B1" sqref="A1:L930"/>
    </sheetView>
  </sheetViews>
  <sheetFormatPr defaultColWidth="9.140625" defaultRowHeight="15.75" x14ac:dyDescent="0.25"/>
  <cols>
    <col min="1" max="1" width="7.7109375" style="8" customWidth="1"/>
    <col min="2" max="2" width="23.85546875" style="15" customWidth="1"/>
    <col min="3" max="3" width="42.28515625" style="12" customWidth="1"/>
    <col min="4" max="4" width="10.7109375" style="5" customWidth="1"/>
    <col min="5" max="5" width="12.140625" style="5" customWidth="1"/>
    <col min="6" max="6" width="11.42578125" style="5" customWidth="1"/>
    <col min="7" max="7" width="14.42578125" style="10" customWidth="1"/>
    <col min="8" max="8" width="12.7109375" style="6" customWidth="1"/>
    <col min="9" max="9" width="14.140625" style="5" customWidth="1"/>
    <col min="10" max="10" width="16" style="6" customWidth="1"/>
    <col min="11" max="11" width="9.42578125" style="5" customWidth="1"/>
    <col min="12" max="12" width="17.42578125" style="4" customWidth="1"/>
    <col min="13" max="16384" width="9.140625" style="7"/>
  </cols>
  <sheetData>
    <row r="1" spans="1:12" ht="21" customHeight="1" x14ac:dyDescent="0.25">
      <c r="A1" s="16"/>
      <c r="B1" s="17"/>
      <c r="C1" s="16"/>
      <c r="D1" s="16"/>
      <c r="E1" s="16"/>
      <c r="F1" s="16"/>
      <c r="G1" s="18"/>
      <c r="H1" s="16"/>
      <c r="I1" s="16"/>
      <c r="J1" s="16"/>
      <c r="K1" s="16"/>
      <c r="L1" s="16"/>
    </row>
    <row r="2" spans="1:12" s="9" customFormat="1" ht="16.5" x14ac:dyDescent="0.25">
      <c r="A2" s="140" t="s">
        <v>305</v>
      </c>
      <c r="B2" s="140"/>
      <c r="C2" s="140"/>
      <c r="D2" s="140"/>
      <c r="E2" s="140"/>
      <c r="F2" s="169" t="s">
        <v>324</v>
      </c>
      <c r="G2" s="169"/>
      <c r="H2" s="169"/>
      <c r="I2" s="169"/>
      <c r="J2" s="169"/>
      <c r="K2" s="169"/>
      <c r="L2" s="169"/>
    </row>
    <row r="3" spans="1:12" s="9" customFormat="1" ht="87.75" customHeight="1" x14ac:dyDescent="0.25">
      <c r="A3" s="140" t="s">
        <v>306</v>
      </c>
      <c r="B3" s="140"/>
      <c r="C3" s="140"/>
      <c r="D3" s="140"/>
      <c r="E3" s="140"/>
      <c r="F3" s="169" t="s">
        <v>365</v>
      </c>
      <c r="G3" s="169"/>
      <c r="H3" s="169"/>
      <c r="I3" s="169"/>
      <c r="J3" s="169"/>
      <c r="K3" s="169"/>
      <c r="L3" s="169"/>
    </row>
    <row r="4" spans="1:12" s="9" customFormat="1" ht="159" customHeight="1" x14ac:dyDescent="0.25">
      <c r="A4" s="140" t="s">
        <v>358</v>
      </c>
      <c r="B4" s="140"/>
      <c r="C4" s="140"/>
      <c r="D4" s="140"/>
      <c r="E4" s="140"/>
      <c r="F4" s="169" t="s">
        <v>407</v>
      </c>
      <c r="G4" s="169"/>
      <c r="H4" s="169"/>
      <c r="I4" s="169"/>
      <c r="J4" s="169"/>
      <c r="K4" s="169"/>
      <c r="L4" s="169"/>
    </row>
    <row r="5" spans="1:12" s="9" customFormat="1" ht="95.25" customHeight="1" x14ac:dyDescent="0.25">
      <c r="A5" s="140" t="s">
        <v>359</v>
      </c>
      <c r="B5" s="140"/>
      <c r="C5" s="140"/>
      <c r="D5" s="140"/>
      <c r="E5" s="140"/>
      <c r="F5" s="169" t="s">
        <v>364</v>
      </c>
      <c r="G5" s="169"/>
      <c r="H5" s="169"/>
      <c r="I5" s="169"/>
      <c r="J5" s="169"/>
      <c r="K5" s="169"/>
      <c r="L5" s="169"/>
    </row>
    <row r="6" spans="1:12" s="9" customFormat="1" ht="52.5" customHeight="1" x14ac:dyDescent="0.25">
      <c r="A6" s="140" t="s">
        <v>360</v>
      </c>
      <c r="B6" s="140"/>
      <c r="C6" s="140"/>
      <c r="D6" s="140"/>
      <c r="E6" s="140"/>
      <c r="F6" s="169" t="s">
        <v>363</v>
      </c>
      <c r="G6" s="169"/>
      <c r="H6" s="169"/>
      <c r="I6" s="169"/>
      <c r="J6" s="169"/>
      <c r="K6" s="169"/>
      <c r="L6" s="169"/>
    </row>
    <row r="7" spans="1:12" s="9" customFormat="1" ht="16.5" x14ac:dyDescent="0.25">
      <c r="A7" s="140" t="s">
        <v>307</v>
      </c>
      <c r="B7" s="140"/>
      <c r="C7" s="140"/>
      <c r="D7" s="140"/>
      <c r="E7" s="140"/>
      <c r="F7" s="169" t="s">
        <v>324</v>
      </c>
      <c r="G7" s="169"/>
      <c r="H7" s="169"/>
      <c r="I7" s="169"/>
      <c r="J7" s="169"/>
      <c r="K7" s="169"/>
      <c r="L7" s="169"/>
    </row>
    <row r="8" spans="1:12" s="9" customFormat="1" ht="16.5" x14ac:dyDescent="0.25">
      <c r="A8" s="140" t="s">
        <v>308</v>
      </c>
      <c r="B8" s="140"/>
      <c r="C8" s="140"/>
      <c r="D8" s="140"/>
      <c r="E8" s="140"/>
      <c r="F8" s="169" t="s">
        <v>324</v>
      </c>
      <c r="G8" s="169"/>
      <c r="H8" s="169"/>
      <c r="I8" s="169"/>
      <c r="J8" s="169"/>
      <c r="K8" s="169"/>
      <c r="L8" s="169"/>
    </row>
    <row r="9" spans="1:12" ht="16.5" customHeight="1" x14ac:dyDescent="0.25">
      <c r="A9" s="19"/>
      <c r="B9" s="20"/>
      <c r="C9" s="21"/>
      <c r="D9" s="22"/>
      <c r="E9" s="22"/>
      <c r="F9" s="22"/>
      <c r="G9" s="23"/>
      <c r="H9" s="24"/>
      <c r="I9" s="22"/>
      <c r="J9" s="24"/>
      <c r="K9" s="22"/>
      <c r="L9" s="25"/>
    </row>
    <row r="10" spans="1:12" ht="16.5" x14ac:dyDescent="0.25">
      <c r="A10" s="170" t="s">
        <v>191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</row>
    <row r="11" spans="1:12" ht="16.5" x14ac:dyDescent="0.25">
      <c r="A11" s="26"/>
      <c r="B11" s="166" t="s">
        <v>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27"/>
    </row>
    <row r="12" spans="1:12" ht="16.5" x14ac:dyDescent="0.25">
      <c r="A12" s="19"/>
      <c r="B12" s="20"/>
      <c r="C12" s="21"/>
      <c r="D12" s="28"/>
      <c r="E12" s="28"/>
      <c r="F12" s="28"/>
      <c r="G12" s="29"/>
      <c r="H12" s="3"/>
      <c r="I12" s="28"/>
      <c r="J12" s="3"/>
      <c r="K12" s="28"/>
      <c r="L12" s="25"/>
    </row>
    <row r="13" spans="1:12" ht="16.5" x14ac:dyDescent="0.25">
      <c r="A13" s="171" t="s">
        <v>192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</row>
    <row r="14" spans="1:12" ht="16.5" x14ac:dyDescent="0.25">
      <c r="A14" s="19"/>
      <c r="B14" s="166" t="s">
        <v>362</v>
      </c>
      <c r="C14" s="166"/>
      <c r="D14" s="166"/>
      <c r="E14" s="166"/>
      <c r="F14" s="166"/>
      <c r="G14" s="166"/>
      <c r="H14" s="166"/>
      <c r="I14" s="166"/>
      <c r="J14" s="166"/>
      <c r="K14" s="166"/>
      <c r="L14" s="25"/>
    </row>
    <row r="15" spans="1:12" ht="16.5" x14ac:dyDescent="0.25">
      <c r="A15" s="19"/>
      <c r="B15" s="20"/>
      <c r="C15" s="21"/>
      <c r="D15" s="28"/>
      <c r="E15" s="28"/>
      <c r="F15" s="28"/>
      <c r="G15" s="29"/>
      <c r="H15" s="3"/>
      <c r="I15" s="28"/>
      <c r="J15" s="3"/>
      <c r="K15" s="28"/>
      <c r="L15" s="25"/>
    </row>
    <row r="16" spans="1:12" ht="16.5" x14ac:dyDescent="0.3">
      <c r="A16" s="30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31"/>
    </row>
    <row r="17" spans="1:12" ht="16.5" x14ac:dyDescent="0.3">
      <c r="A17" s="30"/>
      <c r="B17" s="164" t="s">
        <v>30</v>
      </c>
      <c r="C17" s="164"/>
      <c r="D17" s="164"/>
      <c r="E17" s="164"/>
      <c r="F17" s="164"/>
      <c r="G17" s="164"/>
      <c r="H17" s="164"/>
      <c r="I17" s="164"/>
      <c r="J17" s="164"/>
      <c r="K17" s="164"/>
      <c r="L17" s="31"/>
    </row>
    <row r="18" spans="1:12" ht="16.5" x14ac:dyDescent="0.25">
      <c r="A18" s="30"/>
      <c r="B18" s="32"/>
      <c r="C18" s="14"/>
      <c r="D18" s="33"/>
      <c r="E18" s="14"/>
      <c r="F18" s="14"/>
      <c r="G18" s="34"/>
      <c r="H18" s="14"/>
      <c r="I18" s="14"/>
      <c r="J18" s="14"/>
      <c r="K18" s="14"/>
      <c r="L18" s="31"/>
    </row>
    <row r="19" spans="1:12" ht="16.5" x14ac:dyDescent="0.25">
      <c r="A19" s="165" t="s">
        <v>367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</row>
    <row r="20" spans="1:12" ht="16.5" x14ac:dyDescent="0.25">
      <c r="A20" s="19"/>
      <c r="B20" s="166" t="s">
        <v>361</v>
      </c>
      <c r="C20" s="166"/>
      <c r="D20" s="166"/>
      <c r="E20" s="166"/>
      <c r="F20" s="166"/>
      <c r="G20" s="166"/>
      <c r="H20" s="166"/>
      <c r="I20" s="166"/>
      <c r="J20" s="166"/>
      <c r="K20" s="166"/>
      <c r="L20" s="27"/>
    </row>
    <row r="21" spans="1:12" ht="16.5" x14ac:dyDescent="0.25">
      <c r="A21" s="19"/>
      <c r="B21" s="20"/>
      <c r="C21" s="21"/>
      <c r="D21" s="28"/>
      <c r="E21" s="28"/>
      <c r="F21" s="28"/>
      <c r="G21" s="29"/>
      <c r="H21" s="3"/>
      <c r="I21" s="28"/>
      <c r="J21" s="3"/>
      <c r="K21" s="28"/>
      <c r="L21" s="25"/>
    </row>
    <row r="22" spans="1:12" ht="16.5" x14ac:dyDescent="0.25">
      <c r="A22" s="19" t="s">
        <v>3</v>
      </c>
      <c r="B22" s="20"/>
      <c r="C22" s="35" t="s">
        <v>31</v>
      </c>
      <c r="D22" s="28" t="s">
        <v>4</v>
      </c>
      <c r="E22" s="28"/>
      <c r="F22" s="28"/>
      <c r="G22" s="29"/>
      <c r="H22" s="3"/>
      <c r="I22" s="28"/>
      <c r="J22" s="3"/>
      <c r="K22" s="28"/>
      <c r="L22" s="25"/>
    </row>
    <row r="23" spans="1:12" ht="16.5" x14ac:dyDescent="0.25">
      <c r="A23" s="19"/>
      <c r="B23" s="20"/>
      <c r="C23" s="21"/>
      <c r="D23" s="28"/>
      <c r="E23" s="28"/>
      <c r="F23" s="28"/>
      <c r="G23" s="29"/>
      <c r="H23" s="3"/>
      <c r="I23" s="28"/>
      <c r="J23" s="3"/>
      <c r="K23" s="28"/>
      <c r="L23" s="25"/>
    </row>
    <row r="24" spans="1:12" ht="16.5" x14ac:dyDescent="0.3">
      <c r="A24" s="19" t="s">
        <v>5</v>
      </c>
      <c r="B24" s="20"/>
      <c r="C24" s="167" t="s">
        <v>193</v>
      </c>
      <c r="D24" s="167"/>
      <c r="E24" s="167"/>
      <c r="F24" s="167"/>
      <c r="G24" s="167"/>
      <c r="H24" s="167"/>
      <c r="I24" s="167"/>
      <c r="J24" s="167"/>
      <c r="K24" s="167"/>
      <c r="L24" s="167"/>
    </row>
    <row r="25" spans="1:12" ht="16.5" x14ac:dyDescent="0.25">
      <c r="A25" s="36"/>
      <c r="B25" s="20"/>
      <c r="C25" s="168" t="s">
        <v>28</v>
      </c>
      <c r="D25" s="168"/>
      <c r="E25" s="168"/>
      <c r="F25" s="168"/>
      <c r="G25" s="168"/>
      <c r="H25" s="168"/>
      <c r="I25" s="168"/>
      <c r="J25" s="168"/>
      <c r="K25" s="168"/>
      <c r="L25" s="168"/>
    </row>
    <row r="26" spans="1:12" ht="16.5" x14ac:dyDescent="0.25">
      <c r="A26" s="19"/>
      <c r="B26" s="20"/>
      <c r="C26" s="21"/>
      <c r="D26" s="28"/>
      <c r="E26" s="28"/>
      <c r="F26" s="28"/>
      <c r="G26" s="29"/>
      <c r="H26" s="3"/>
      <c r="I26" s="28"/>
      <c r="J26" s="3"/>
      <c r="K26" s="28"/>
      <c r="L26" s="25"/>
    </row>
    <row r="27" spans="1:12" ht="16.5" x14ac:dyDescent="0.3">
      <c r="A27" s="37" t="s">
        <v>25</v>
      </c>
      <c r="B27" s="38"/>
      <c r="C27" s="21"/>
      <c r="D27" s="154" t="s">
        <v>32</v>
      </c>
      <c r="E27" s="155"/>
      <c r="F27" s="155"/>
      <c r="G27" s="155"/>
      <c r="H27" s="155"/>
      <c r="I27" s="155"/>
      <c r="J27" s="155"/>
      <c r="K27" s="155"/>
      <c r="L27" s="155"/>
    </row>
    <row r="28" spans="1:12" ht="16.5" x14ac:dyDescent="0.3">
      <c r="A28" s="39"/>
      <c r="B28" s="38"/>
      <c r="C28" s="21"/>
      <c r="D28" s="28"/>
      <c r="E28" s="28"/>
      <c r="F28" s="28"/>
      <c r="G28" s="29"/>
      <c r="H28" s="3"/>
      <c r="I28" s="28"/>
      <c r="J28" s="3"/>
      <c r="K28" s="28"/>
      <c r="L28" s="25"/>
    </row>
    <row r="29" spans="1:12" ht="16.5" x14ac:dyDescent="0.3">
      <c r="A29" s="37" t="s">
        <v>1</v>
      </c>
      <c r="B29" s="38"/>
      <c r="C29" s="40"/>
      <c r="D29" s="41">
        <f>L893/1000</f>
        <v>8037.18</v>
      </c>
      <c r="E29" s="41" t="str">
        <f>"("&amp;ROUND(J893/1000,2)&amp;")"</f>
        <v>(1091,5)</v>
      </c>
      <c r="F29" s="42" t="s">
        <v>6</v>
      </c>
      <c r="G29" s="43" t="s">
        <v>21</v>
      </c>
      <c r="H29" s="3"/>
      <c r="I29" s="44"/>
      <c r="J29" s="45">
        <f>L896/1000</f>
        <v>569.96</v>
      </c>
      <c r="K29" s="41" t="str">
        <f>"("&amp;ROUND(J896/1000,2)&amp;")"</f>
        <v>(24,18)</v>
      </c>
      <c r="L29" s="46" t="s">
        <v>22</v>
      </c>
    </row>
    <row r="30" spans="1:12" ht="16.5" x14ac:dyDescent="0.3">
      <c r="A30" s="39"/>
      <c r="B30" s="47" t="s">
        <v>7</v>
      </c>
      <c r="C30" s="48"/>
      <c r="D30" s="49"/>
      <c r="E30" s="49"/>
      <c r="F30" s="42"/>
      <c r="G30" s="43"/>
      <c r="H30" s="3"/>
      <c r="I30" s="44"/>
      <c r="J30" s="45"/>
      <c r="K30" s="41"/>
      <c r="L30" s="46"/>
    </row>
    <row r="31" spans="1:12" ht="16.5" x14ac:dyDescent="0.3">
      <c r="A31" s="39"/>
      <c r="B31" s="50" t="s">
        <v>8</v>
      </c>
      <c r="C31" s="40"/>
      <c r="D31" s="41">
        <f>L824/1000</f>
        <v>6119.36</v>
      </c>
      <c r="E31" s="41" t="str">
        <f>"("&amp;ROUND(J824/1000,2)&amp;")"</f>
        <v>(817,2)</v>
      </c>
      <c r="F31" s="42" t="s">
        <v>22</v>
      </c>
      <c r="G31" s="43" t="s">
        <v>9</v>
      </c>
      <c r="H31" s="3"/>
      <c r="I31" s="44"/>
      <c r="J31" s="156">
        <f>G921</f>
        <v>2565.0875689999998</v>
      </c>
      <c r="K31" s="156"/>
      <c r="L31" s="46" t="s">
        <v>27</v>
      </c>
    </row>
    <row r="32" spans="1:12" ht="16.5" x14ac:dyDescent="0.3">
      <c r="A32" s="39"/>
      <c r="B32" s="51" t="s">
        <v>10</v>
      </c>
      <c r="C32" s="40"/>
      <c r="D32" s="41">
        <f>L844/1000</f>
        <v>904.96</v>
      </c>
      <c r="E32" s="41" t="str">
        <f>"("&amp;ROUND(J844/1000,2)&amp;")"</f>
        <v>(53,63)</v>
      </c>
      <c r="F32" s="42" t="s">
        <v>22</v>
      </c>
      <c r="G32" s="43" t="s">
        <v>11</v>
      </c>
      <c r="H32" s="3"/>
      <c r="I32" s="44"/>
      <c r="J32" s="156">
        <f>G922</f>
        <v>315.51797499999998</v>
      </c>
      <c r="K32" s="156"/>
      <c r="L32" s="46" t="s">
        <v>27</v>
      </c>
    </row>
    <row r="33" spans="1:12" ht="16.5" x14ac:dyDescent="0.3">
      <c r="A33" s="39"/>
      <c r="B33" s="51" t="s">
        <v>12</v>
      </c>
      <c r="C33" s="40"/>
      <c r="D33" s="41">
        <f>L864/1000</f>
        <v>1012.86</v>
      </c>
      <c r="E33" s="41" t="str">
        <f>"("&amp;ROUND(J864/1000,2)&amp;")"</f>
        <v>(220,67)</v>
      </c>
      <c r="F33" s="42" t="s">
        <v>22</v>
      </c>
      <c r="G33" s="52"/>
      <c r="H33" s="53"/>
      <c r="I33" s="53"/>
      <c r="J33" s="53"/>
      <c r="K33" s="53"/>
      <c r="L33" s="53"/>
    </row>
    <row r="34" spans="1:12" ht="16.5" x14ac:dyDescent="0.3">
      <c r="A34" s="39"/>
      <c r="B34" s="51" t="s">
        <v>13</v>
      </c>
      <c r="C34" s="40"/>
      <c r="D34" s="54"/>
      <c r="E34" s="54"/>
      <c r="F34" s="42" t="s">
        <v>22</v>
      </c>
      <c r="G34" s="52"/>
      <c r="H34" s="53"/>
      <c r="I34" s="53"/>
      <c r="J34" s="53"/>
      <c r="K34" s="53"/>
      <c r="L34" s="53"/>
    </row>
    <row r="35" spans="1:12" ht="16.5" x14ac:dyDescent="0.25">
      <c r="A35" s="19"/>
      <c r="B35" s="20"/>
      <c r="C35" s="21"/>
      <c r="D35" s="28"/>
      <c r="E35" s="28"/>
      <c r="F35" s="28"/>
      <c r="G35" s="29"/>
      <c r="H35" s="3"/>
      <c r="I35" s="28"/>
      <c r="J35" s="3"/>
      <c r="K35" s="55"/>
      <c r="L35" s="56"/>
    </row>
    <row r="36" spans="1:12" ht="48.75" customHeight="1" x14ac:dyDescent="0.25">
      <c r="A36" s="157" t="s">
        <v>14</v>
      </c>
      <c r="B36" s="159" t="s">
        <v>20</v>
      </c>
      <c r="C36" s="149" t="s">
        <v>15</v>
      </c>
      <c r="D36" s="149" t="s">
        <v>16</v>
      </c>
      <c r="E36" s="161" t="s">
        <v>17</v>
      </c>
      <c r="F36" s="162"/>
      <c r="G36" s="163"/>
      <c r="H36" s="161" t="s">
        <v>29</v>
      </c>
      <c r="I36" s="162"/>
      <c r="J36" s="163"/>
      <c r="K36" s="149" t="s">
        <v>18</v>
      </c>
      <c r="L36" s="151" t="s">
        <v>26</v>
      </c>
    </row>
    <row r="37" spans="1:12" ht="52.5" customHeight="1" x14ac:dyDescent="0.25">
      <c r="A37" s="158"/>
      <c r="B37" s="160"/>
      <c r="C37" s="150"/>
      <c r="D37" s="150"/>
      <c r="E37" s="1" t="s">
        <v>366</v>
      </c>
      <c r="F37" s="1" t="s">
        <v>24</v>
      </c>
      <c r="G37" s="11" t="s">
        <v>23</v>
      </c>
      <c r="H37" s="2" t="s">
        <v>366</v>
      </c>
      <c r="I37" s="1" t="s">
        <v>19</v>
      </c>
      <c r="J37" s="2" t="s">
        <v>2</v>
      </c>
      <c r="K37" s="150"/>
      <c r="L37" s="152"/>
    </row>
    <row r="38" spans="1:12" ht="16.5" x14ac:dyDescent="0.25">
      <c r="A38" s="57">
        <v>1</v>
      </c>
      <c r="B38" s="58">
        <v>2</v>
      </c>
      <c r="C38" s="1">
        <v>3</v>
      </c>
      <c r="D38" s="59">
        <v>4</v>
      </c>
      <c r="E38" s="59">
        <v>5</v>
      </c>
      <c r="F38" s="59">
        <v>6</v>
      </c>
      <c r="G38" s="60">
        <v>7</v>
      </c>
      <c r="H38" s="59">
        <v>8</v>
      </c>
      <c r="I38" s="59">
        <v>9</v>
      </c>
      <c r="J38" s="59">
        <v>10</v>
      </c>
      <c r="K38" s="59">
        <v>11</v>
      </c>
      <c r="L38" s="61">
        <v>12</v>
      </c>
    </row>
    <row r="39" spans="1:12" ht="15.75" customHeight="1" x14ac:dyDescent="0.25">
      <c r="A39" s="153" t="s">
        <v>416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</row>
    <row r="40" spans="1:12" ht="66" x14ac:dyDescent="0.25">
      <c r="A40" s="62" t="s">
        <v>33</v>
      </c>
      <c r="B40" s="20" t="s">
        <v>194</v>
      </c>
      <c r="C40" s="21" t="s">
        <v>34</v>
      </c>
      <c r="D40" s="63" t="s">
        <v>35</v>
      </c>
      <c r="E40" s="64">
        <v>2.35</v>
      </c>
      <c r="F40" s="28"/>
      <c r="G40" s="65">
        <f>E40</f>
        <v>2.35</v>
      </c>
      <c r="H40" s="3"/>
      <c r="I40" s="28"/>
      <c r="J40" s="3"/>
      <c r="K40" s="28"/>
      <c r="L40" s="3"/>
    </row>
    <row r="41" spans="1:12" ht="16.5" x14ac:dyDescent="0.25">
      <c r="A41" s="19"/>
      <c r="B41" s="66">
        <v>1</v>
      </c>
      <c r="C41" s="21" t="s">
        <v>36</v>
      </c>
      <c r="D41" s="28"/>
      <c r="E41" s="28"/>
      <c r="F41" s="28"/>
      <c r="G41" s="29"/>
      <c r="H41" s="67">
        <v>89.7</v>
      </c>
      <c r="I41" s="64"/>
      <c r="J41" s="67">
        <f>G40*H41</f>
        <v>210.8</v>
      </c>
      <c r="K41" s="64">
        <v>23.57</v>
      </c>
      <c r="L41" s="67">
        <f>J41*K41</f>
        <v>4968.5600000000004</v>
      </c>
    </row>
    <row r="42" spans="1:12" ht="16.5" x14ac:dyDescent="0.25">
      <c r="A42" s="19"/>
      <c r="B42" s="66">
        <v>2</v>
      </c>
      <c r="C42" s="21" t="s">
        <v>37</v>
      </c>
      <c r="D42" s="28"/>
      <c r="E42" s="28"/>
      <c r="F42" s="64"/>
      <c r="G42" s="29"/>
      <c r="H42" s="67">
        <v>2500</v>
      </c>
      <c r="I42" s="64"/>
      <c r="J42" s="67">
        <f>G40*H42</f>
        <v>5875</v>
      </c>
      <c r="K42" s="28"/>
      <c r="L42" s="3"/>
    </row>
    <row r="43" spans="1:12" ht="16.5" x14ac:dyDescent="0.25">
      <c r="A43" s="19"/>
      <c r="B43" s="66">
        <v>3</v>
      </c>
      <c r="C43" s="21" t="s">
        <v>234</v>
      </c>
      <c r="D43" s="28"/>
      <c r="E43" s="28"/>
      <c r="F43" s="28"/>
      <c r="G43" s="29"/>
      <c r="H43" s="67">
        <v>337.5</v>
      </c>
      <c r="I43" s="64"/>
      <c r="J43" s="67">
        <f>G40*H43</f>
        <v>793.13</v>
      </c>
      <c r="K43" s="64">
        <v>23.57</v>
      </c>
      <c r="L43" s="67">
        <f>J43*K43</f>
        <v>18694.07</v>
      </c>
    </row>
    <row r="44" spans="1:12" ht="16.5" x14ac:dyDescent="0.25">
      <c r="A44" s="19"/>
      <c r="B44" s="66">
        <v>4</v>
      </c>
      <c r="C44" s="21" t="s">
        <v>38</v>
      </c>
      <c r="D44" s="28"/>
      <c r="E44" s="28"/>
      <c r="F44" s="64"/>
      <c r="G44" s="29"/>
      <c r="H44" s="67"/>
      <c r="I44" s="64"/>
      <c r="J44" s="67"/>
      <c r="K44" s="28"/>
      <c r="L44" s="3"/>
    </row>
    <row r="45" spans="1:12" ht="16.5" x14ac:dyDescent="0.25">
      <c r="A45" s="19"/>
      <c r="B45" s="20"/>
      <c r="C45" s="21" t="s">
        <v>39</v>
      </c>
      <c r="D45" s="63" t="s">
        <v>27</v>
      </c>
      <c r="E45" s="64">
        <v>11.5</v>
      </c>
      <c r="F45" s="64"/>
      <c r="G45" s="68">
        <f>E45*G40</f>
        <v>27.024999999999999</v>
      </c>
      <c r="H45" s="3"/>
      <c r="I45" s="28"/>
      <c r="J45" s="3"/>
      <c r="K45" s="28"/>
      <c r="L45" s="3"/>
    </row>
    <row r="46" spans="1:12" ht="16.5" x14ac:dyDescent="0.25">
      <c r="A46" s="19"/>
      <c r="B46" s="20"/>
      <c r="C46" s="21" t="s">
        <v>40</v>
      </c>
      <c r="D46" s="63" t="s">
        <v>27</v>
      </c>
      <c r="E46" s="64">
        <v>25</v>
      </c>
      <c r="F46" s="64"/>
      <c r="G46" s="65">
        <f>E46*G40</f>
        <v>58.75</v>
      </c>
      <c r="H46" s="3"/>
      <c r="I46" s="28"/>
      <c r="J46" s="3"/>
      <c r="K46" s="28"/>
      <c r="L46" s="3"/>
    </row>
    <row r="47" spans="1:12" ht="16.5" x14ac:dyDescent="0.25">
      <c r="A47" s="19"/>
      <c r="B47" s="20"/>
      <c r="C47" s="69" t="s">
        <v>41</v>
      </c>
      <c r="D47" s="70"/>
      <c r="E47" s="70"/>
      <c r="F47" s="70"/>
      <c r="G47" s="71"/>
      <c r="H47" s="72">
        <f>H41+H42+H44</f>
        <v>2589.6999999999998</v>
      </c>
      <c r="I47" s="70"/>
      <c r="J47" s="72">
        <f>J41+J42+J44</f>
        <v>6085.8</v>
      </c>
      <c r="K47" s="70"/>
      <c r="L47" s="73"/>
    </row>
    <row r="48" spans="1:12" ht="16.5" x14ac:dyDescent="0.3">
      <c r="A48" s="19"/>
      <c r="B48" s="74"/>
      <c r="C48" s="21" t="s">
        <v>42</v>
      </c>
      <c r="D48" s="28"/>
      <c r="E48" s="28"/>
      <c r="F48" s="28"/>
      <c r="G48" s="29"/>
      <c r="H48" s="3"/>
      <c r="I48" s="28"/>
      <c r="J48" s="67">
        <f>J41+J43</f>
        <v>1003.93</v>
      </c>
      <c r="K48" s="28"/>
      <c r="L48" s="67">
        <f>L41+L43</f>
        <v>23662.63</v>
      </c>
    </row>
    <row r="49" spans="1:12" ht="33" x14ac:dyDescent="0.25">
      <c r="A49" s="19"/>
      <c r="B49" s="20" t="s">
        <v>371</v>
      </c>
      <c r="C49" s="21" t="s">
        <v>43</v>
      </c>
      <c r="D49" s="63" t="s">
        <v>44</v>
      </c>
      <c r="E49" s="28">
        <v>92</v>
      </c>
      <c r="F49" s="28"/>
      <c r="G49" s="75">
        <f>E49</f>
        <v>92</v>
      </c>
      <c r="H49" s="3"/>
      <c r="I49" s="28"/>
      <c r="J49" s="67">
        <f>G49*J48/100</f>
        <v>923.62</v>
      </c>
      <c r="K49" s="28"/>
      <c r="L49" s="67">
        <f>L48*G49/100</f>
        <v>21769.62</v>
      </c>
    </row>
    <row r="50" spans="1:12" ht="33" x14ac:dyDescent="0.25">
      <c r="A50" s="19"/>
      <c r="B50" s="20" t="s">
        <v>372</v>
      </c>
      <c r="C50" s="21" t="s">
        <v>45</v>
      </c>
      <c r="D50" s="63" t="s">
        <v>44</v>
      </c>
      <c r="E50" s="28">
        <v>46</v>
      </c>
      <c r="F50" s="28"/>
      <c r="G50" s="75">
        <f>E50</f>
        <v>46</v>
      </c>
      <c r="H50" s="3"/>
      <c r="I50" s="28"/>
      <c r="J50" s="67">
        <f>G50*J48/100</f>
        <v>461.81</v>
      </c>
      <c r="K50" s="28"/>
      <c r="L50" s="67">
        <f>L48*G50/100</f>
        <v>10884.81</v>
      </c>
    </row>
    <row r="51" spans="1:12" ht="16.5" x14ac:dyDescent="0.25">
      <c r="A51" s="76"/>
      <c r="B51" s="77"/>
      <c r="C51" s="78" t="s">
        <v>46</v>
      </c>
      <c r="D51" s="70"/>
      <c r="E51" s="70"/>
      <c r="F51" s="70"/>
      <c r="G51" s="71"/>
      <c r="H51" s="73"/>
      <c r="I51" s="70"/>
      <c r="J51" s="79">
        <f>J47+J49+J50</f>
        <v>7471.23</v>
      </c>
      <c r="K51" s="70"/>
      <c r="L51" s="79"/>
    </row>
    <row r="52" spans="1:12" ht="49.5" x14ac:dyDescent="0.25">
      <c r="A52" s="62" t="s">
        <v>47</v>
      </c>
      <c r="B52" s="20" t="s">
        <v>195</v>
      </c>
      <c r="C52" s="21" t="s">
        <v>48</v>
      </c>
      <c r="D52" s="63" t="s">
        <v>49</v>
      </c>
      <c r="E52" s="64">
        <v>0.5</v>
      </c>
      <c r="F52" s="28"/>
      <c r="G52" s="80">
        <f>E52</f>
        <v>0.5</v>
      </c>
      <c r="H52" s="3"/>
      <c r="I52" s="28"/>
      <c r="J52" s="3"/>
      <c r="K52" s="28"/>
      <c r="L52" s="3"/>
    </row>
    <row r="53" spans="1:12" ht="16.5" x14ac:dyDescent="0.25">
      <c r="A53" s="19"/>
      <c r="B53" s="66">
        <v>1</v>
      </c>
      <c r="C53" s="21" t="s">
        <v>36</v>
      </c>
      <c r="D53" s="28"/>
      <c r="E53" s="28"/>
      <c r="F53" s="28"/>
      <c r="G53" s="29"/>
      <c r="H53" s="67">
        <v>1583.82</v>
      </c>
      <c r="I53" s="64"/>
      <c r="J53" s="67">
        <f>G52*H53</f>
        <v>791.91</v>
      </c>
      <c r="K53" s="64">
        <v>23.57</v>
      </c>
      <c r="L53" s="67">
        <f>J53*K53</f>
        <v>18665.32</v>
      </c>
    </row>
    <row r="54" spans="1:12" ht="16.5" x14ac:dyDescent="0.25">
      <c r="A54" s="19"/>
      <c r="B54" s="66">
        <v>2</v>
      </c>
      <c r="C54" s="21" t="s">
        <v>37</v>
      </c>
      <c r="D54" s="28"/>
      <c r="E54" s="28"/>
      <c r="F54" s="64"/>
      <c r="G54" s="29"/>
      <c r="H54" s="67"/>
      <c r="I54" s="64"/>
      <c r="J54" s="67"/>
      <c r="K54" s="28"/>
      <c r="L54" s="3"/>
    </row>
    <row r="55" spans="1:12" ht="16.5" x14ac:dyDescent="0.25">
      <c r="A55" s="19"/>
      <c r="B55" s="66">
        <v>3</v>
      </c>
      <c r="C55" s="21" t="s">
        <v>234</v>
      </c>
      <c r="D55" s="28"/>
      <c r="E55" s="28"/>
      <c r="F55" s="28"/>
      <c r="G55" s="29"/>
      <c r="H55" s="67"/>
      <c r="I55" s="64"/>
      <c r="J55" s="67"/>
      <c r="K55" s="64"/>
      <c r="L55" s="67"/>
    </row>
    <row r="56" spans="1:12" ht="16.5" x14ac:dyDescent="0.25">
      <c r="A56" s="19"/>
      <c r="B56" s="66">
        <v>4</v>
      </c>
      <c r="C56" s="21" t="s">
        <v>38</v>
      </c>
      <c r="D56" s="28"/>
      <c r="E56" s="28"/>
      <c r="F56" s="64"/>
      <c r="G56" s="29"/>
      <c r="H56" s="67"/>
      <c r="I56" s="64"/>
      <c r="J56" s="67"/>
      <c r="K56" s="28"/>
      <c r="L56" s="3"/>
    </row>
    <row r="57" spans="1:12" ht="16.5" x14ac:dyDescent="0.25">
      <c r="A57" s="19"/>
      <c r="B57" s="20"/>
      <c r="C57" s="21" t="s">
        <v>39</v>
      </c>
      <c r="D57" s="63" t="s">
        <v>27</v>
      </c>
      <c r="E57" s="64">
        <v>189</v>
      </c>
      <c r="F57" s="64"/>
      <c r="G57" s="80">
        <f>G52*E57</f>
        <v>94.5</v>
      </c>
      <c r="H57" s="3"/>
      <c r="I57" s="28"/>
      <c r="J57" s="3"/>
      <c r="K57" s="28"/>
      <c r="L57" s="3"/>
    </row>
    <row r="58" spans="1:12" ht="16.5" x14ac:dyDescent="0.25">
      <c r="A58" s="19"/>
      <c r="B58" s="20"/>
      <c r="C58" s="21" t="s">
        <v>40</v>
      </c>
      <c r="D58" s="63" t="s">
        <v>27</v>
      </c>
      <c r="E58" s="64"/>
      <c r="F58" s="64"/>
      <c r="G58" s="81"/>
      <c r="H58" s="3"/>
      <c r="I58" s="28"/>
      <c r="J58" s="3"/>
      <c r="K58" s="28"/>
      <c r="L58" s="3"/>
    </row>
    <row r="59" spans="1:12" ht="16.5" x14ac:dyDescent="0.25">
      <c r="A59" s="19"/>
      <c r="B59" s="20"/>
      <c r="C59" s="69" t="s">
        <v>41</v>
      </c>
      <c r="D59" s="70"/>
      <c r="E59" s="70"/>
      <c r="F59" s="70"/>
      <c r="G59" s="71"/>
      <c r="H59" s="72">
        <f>H53+H54+H56</f>
        <v>1583.82</v>
      </c>
      <c r="I59" s="70"/>
      <c r="J59" s="72">
        <f>J53+J54+J56</f>
        <v>791.91</v>
      </c>
      <c r="K59" s="70"/>
      <c r="L59" s="73"/>
    </row>
    <row r="60" spans="1:12" ht="16.5" x14ac:dyDescent="0.3">
      <c r="A60" s="19"/>
      <c r="B60" s="74"/>
      <c r="C60" s="21" t="s">
        <v>42</v>
      </c>
      <c r="D60" s="28"/>
      <c r="E60" s="28"/>
      <c r="F60" s="28"/>
      <c r="G60" s="29"/>
      <c r="H60" s="3"/>
      <c r="I60" s="28"/>
      <c r="J60" s="67">
        <f>J53+J55</f>
        <v>791.91</v>
      </c>
      <c r="K60" s="28"/>
      <c r="L60" s="67">
        <f>L53+L55</f>
        <v>18665.32</v>
      </c>
    </row>
    <row r="61" spans="1:12" ht="33" x14ac:dyDescent="0.25">
      <c r="A61" s="19"/>
      <c r="B61" s="20" t="s">
        <v>373</v>
      </c>
      <c r="C61" s="21" t="s">
        <v>50</v>
      </c>
      <c r="D61" s="63" t="s">
        <v>44</v>
      </c>
      <c r="E61" s="28">
        <v>89</v>
      </c>
      <c r="F61" s="28"/>
      <c r="G61" s="75">
        <f>E61</f>
        <v>89</v>
      </c>
      <c r="H61" s="3"/>
      <c r="I61" s="28"/>
      <c r="J61" s="67">
        <f>G61*J60/100</f>
        <v>704.8</v>
      </c>
      <c r="K61" s="28"/>
      <c r="L61" s="67">
        <f>L60*G61/100</f>
        <v>16612.13</v>
      </c>
    </row>
    <row r="62" spans="1:12" ht="33" x14ac:dyDescent="0.25">
      <c r="A62" s="19"/>
      <c r="B62" s="20" t="s">
        <v>374</v>
      </c>
      <c r="C62" s="21" t="s">
        <v>51</v>
      </c>
      <c r="D62" s="63" t="s">
        <v>44</v>
      </c>
      <c r="E62" s="28">
        <v>40</v>
      </c>
      <c r="F62" s="28"/>
      <c r="G62" s="75">
        <f>E62</f>
        <v>40</v>
      </c>
      <c r="H62" s="3"/>
      <c r="I62" s="28"/>
      <c r="J62" s="67">
        <f>G62*J60/100</f>
        <v>316.76</v>
      </c>
      <c r="K62" s="28"/>
      <c r="L62" s="67">
        <f>L60*G62/100</f>
        <v>7466.13</v>
      </c>
    </row>
    <row r="63" spans="1:12" ht="16.5" x14ac:dyDescent="0.25">
      <c r="A63" s="76"/>
      <c r="B63" s="77"/>
      <c r="C63" s="78" t="s">
        <v>46</v>
      </c>
      <c r="D63" s="70"/>
      <c r="E63" s="70"/>
      <c r="F63" s="70"/>
      <c r="G63" s="71"/>
      <c r="H63" s="73"/>
      <c r="I63" s="70"/>
      <c r="J63" s="79">
        <f>J59+J61+J62</f>
        <v>1813.47</v>
      </c>
      <c r="K63" s="70"/>
      <c r="L63" s="79"/>
    </row>
    <row r="64" spans="1:12" ht="66" x14ac:dyDescent="0.25">
      <c r="A64" s="62" t="s">
        <v>52</v>
      </c>
      <c r="B64" s="20" t="s">
        <v>241</v>
      </c>
      <c r="C64" s="21" t="s">
        <v>53</v>
      </c>
      <c r="D64" s="63" t="s">
        <v>54</v>
      </c>
      <c r="E64" s="28">
        <v>4.2</v>
      </c>
      <c r="F64" s="28"/>
      <c r="G64" s="80">
        <f>E64</f>
        <v>4.2</v>
      </c>
      <c r="H64" s="67">
        <v>6.69</v>
      </c>
      <c r="I64" s="28"/>
      <c r="J64" s="67">
        <f>G64*H64</f>
        <v>28.1</v>
      </c>
      <c r="K64" s="64">
        <v>9.31</v>
      </c>
      <c r="L64" s="67">
        <f>J64*K64</f>
        <v>261.61</v>
      </c>
    </row>
    <row r="65" spans="1:12" ht="16.5" x14ac:dyDescent="0.25">
      <c r="A65" s="76"/>
      <c r="B65" s="77"/>
      <c r="C65" s="78" t="s">
        <v>46</v>
      </c>
      <c r="D65" s="70"/>
      <c r="E65" s="70"/>
      <c r="F65" s="70"/>
      <c r="G65" s="71"/>
      <c r="H65" s="73"/>
      <c r="I65" s="70"/>
      <c r="J65" s="79">
        <f>J64</f>
        <v>28.1</v>
      </c>
      <c r="K65" s="70"/>
      <c r="L65" s="79">
        <f>L64</f>
        <v>261.61</v>
      </c>
    </row>
    <row r="66" spans="1:12" ht="16.5" x14ac:dyDescent="0.25">
      <c r="A66" s="19"/>
      <c r="B66" s="20"/>
      <c r="C66" s="144" t="s">
        <v>327</v>
      </c>
      <c r="D66" s="145"/>
      <c r="E66" s="145"/>
      <c r="F66" s="145"/>
      <c r="G66" s="145"/>
      <c r="H66" s="3"/>
      <c r="I66" s="28"/>
      <c r="J66" s="67">
        <f>J68+J69+J75+J79</f>
        <v>6905.81</v>
      </c>
      <c r="K66" s="28"/>
      <c r="L66" s="3"/>
    </row>
    <row r="67" spans="1:12" ht="15.75" customHeight="1" x14ac:dyDescent="0.25">
      <c r="A67" s="19"/>
      <c r="B67" s="20"/>
      <c r="C67" s="138" t="s">
        <v>55</v>
      </c>
      <c r="D67" s="139"/>
      <c r="E67" s="139"/>
      <c r="F67" s="139"/>
      <c r="G67" s="139"/>
      <c r="H67" s="3"/>
      <c r="I67" s="28"/>
      <c r="J67" s="3"/>
      <c r="K67" s="28"/>
      <c r="L67" s="3"/>
    </row>
    <row r="68" spans="1:12" ht="15.75" customHeight="1" x14ac:dyDescent="0.25">
      <c r="A68" s="19"/>
      <c r="B68" s="20"/>
      <c r="C68" s="136" t="s">
        <v>56</v>
      </c>
      <c r="D68" s="137"/>
      <c r="E68" s="137"/>
      <c r="F68" s="137"/>
      <c r="G68" s="137"/>
      <c r="H68" s="3"/>
      <c r="I68" s="28"/>
      <c r="J68" s="67">
        <f>J41+J53</f>
        <v>1002.71</v>
      </c>
      <c r="K68" s="28"/>
      <c r="L68" s="67">
        <f>L41+L53</f>
        <v>23633.88</v>
      </c>
    </row>
    <row r="69" spans="1:12" ht="15.75" customHeight="1" x14ac:dyDescent="0.25">
      <c r="A69" s="19"/>
      <c r="B69" s="20"/>
      <c r="C69" s="136" t="s">
        <v>57</v>
      </c>
      <c r="D69" s="137"/>
      <c r="E69" s="137"/>
      <c r="F69" s="137"/>
      <c r="G69" s="137"/>
      <c r="H69" s="3"/>
      <c r="I69" s="28"/>
      <c r="J69" s="67">
        <f>J71+J74</f>
        <v>5875</v>
      </c>
      <c r="K69" s="28"/>
      <c r="L69" s="67"/>
    </row>
    <row r="70" spans="1:12" ht="15.75" customHeight="1" x14ac:dyDescent="0.25">
      <c r="A70" s="19"/>
      <c r="B70" s="20"/>
      <c r="C70" s="138" t="s">
        <v>58</v>
      </c>
      <c r="D70" s="139"/>
      <c r="E70" s="139"/>
      <c r="F70" s="139"/>
      <c r="G70" s="139"/>
      <c r="H70" s="3"/>
      <c r="I70" s="28"/>
      <c r="J70" s="3"/>
      <c r="K70" s="28"/>
      <c r="L70" s="3"/>
    </row>
    <row r="71" spans="1:12" ht="15.75" customHeight="1" x14ac:dyDescent="0.25">
      <c r="A71" s="19"/>
      <c r="B71" s="20"/>
      <c r="C71" s="136" t="s">
        <v>300</v>
      </c>
      <c r="D71" s="137"/>
      <c r="E71" s="137"/>
      <c r="F71" s="137"/>
      <c r="G71" s="137"/>
      <c r="H71" s="3"/>
      <c r="I71" s="28"/>
      <c r="J71" s="3">
        <f>J42+J54</f>
        <v>5875</v>
      </c>
      <c r="K71" s="28"/>
      <c r="L71" s="3"/>
    </row>
    <row r="72" spans="1:12" ht="15.75" customHeight="1" x14ac:dyDescent="0.25">
      <c r="A72" s="19"/>
      <c r="B72" s="20"/>
      <c r="C72" s="138" t="s">
        <v>301</v>
      </c>
      <c r="D72" s="139"/>
      <c r="E72" s="139"/>
      <c r="F72" s="139"/>
      <c r="G72" s="139"/>
      <c r="H72" s="3"/>
      <c r="I72" s="28"/>
      <c r="J72" s="3"/>
      <c r="K72" s="28"/>
      <c r="L72" s="3"/>
    </row>
    <row r="73" spans="1:12" ht="15.75" customHeight="1" x14ac:dyDescent="0.25">
      <c r="A73" s="19"/>
      <c r="B73" s="20"/>
      <c r="C73" s="136" t="s">
        <v>302</v>
      </c>
      <c r="D73" s="137"/>
      <c r="E73" s="137"/>
      <c r="F73" s="137"/>
      <c r="G73" s="137"/>
      <c r="H73" s="3"/>
      <c r="I73" s="28"/>
      <c r="J73" s="67">
        <f>J43+J55</f>
        <v>793.13</v>
      </c>
      <c r="K73" s="28"/>
      <c r="L73" s="67">
        <f>L43+L55</f>
        <v>18694.07</v>
      </c>
    </row>
    <row r="74" spans="1:12" ht="15.75" customHeight="1" x14ac:dyDescent="0.25">
      <c r="A74" s="19"/>
      <c r="B74" s="20"/>
      <c r="C74" s="21" t="s">
        <v>295</v>
      </c>
      <c r="D74" s="82"/>
      <c r="E74" s="82"/>
      <c r="F74" s="82"/>
      <c r="G74" s="83"/>
      <c r="H74" s="3"/>
      <c r="I74" s="28"/>
      <c r="J74" s="67"/>
      <c r="K74" s="28"/>
      <c r="L74" s="3"/>
    </row>
    <row r="75" spans="1:12" ht="15.75" customHeight="1" x14ac:dyDescent="0.25">
      <c r="A75" s="19"/>
      <c r="B75" s="20"/>
      <c r="C75" s="136" t="s">
        <v>59</v>
      </c>
      <c r="D75" s="137"/>
      <c r="E75" s="137"/>
      <c r="F75" s="137"/>
      <c r="G75" s="137"/>
      <c r="H75" s="3"/>
      <c r="I75" s="28"/>
      <c r="J75" s="67"/>
      <c r="K75" s="28"/>
      <c r="L75" s="67"/>
    </row>
    <row r="76" spans="1:12" ht="15.75" customHeight="1" x14ac:dyDescent="0.25">
      <c r="A76" s="19"/>
      <c r="B76" s="20"/>
      <c r="C76" s="84" t="s">
        <v>58</v>
      </c>
      <c r="D76" s="82"/>
      <c r="E76" s="82"/>
      <c r="F76" s="82"/>
      <c r="G76" s="83"/>
      <c r="H76" s="3"/>
      <c r="I76" s="28"/>
      <c r="J76" s="67"/>
      <c r="K76" s="28"/>
      <c r="L76" s="67"/>
    </row>
    <row r="77" spans="1:12" ht="15.75" customHeight="1" x14ac:dyDescent="0.25">
      <c r="A77" s="19"/>
      <c r="B77" s="20"/>
      <c r="C77" s="85" t="s">
        <v>287</v>
      </c>
      <c r="D77" s="82"/>
      <c r="E77" s="82"/>
      <c r="F77" s="82"/>
      <c r="G77" s="83"/>
      <c r="H77" s="3"/>
      <c r="I77" s="28"/>
      <c r="J77" s="67"/>
      <c r="K77" s="28"/>
      <c r="L77" s="67"/>
    </row>
    <row r="78" spans="1:12" ht="15.75" customHeight="1" x14ac:dyDescent="0.25">
      <c r="A78" s="19"/>
      <c r="B78" s="20"/>
      <c r="C78" s="28" t="s">
        <v>321</v>
      </c>
      <c r="D78" s="82"/>
      <c r="E78" s="82"/>
      <c r="F78" s="82"/>
      <c r="G78" s="83"/>
      <c r="H78" s="3"/>
      <c r="I78" s="28"/>
      <c r="J78" s="67"/>
      <c r="K78" s="28"/>
      <c r="L78" s="67"/>
    </row>
    <row r="79" spans="1:12" ht="15.75" customHeight="1" x14ac:dyDescent="0.25">
      <c r="A79" s="19"/>
      <c r="B79" s="20"/>
      <c r="C79" s="136" t="s">
        <v>182</v>
      </c>
      <c r="D79" s="137"/>
      <c r="E79" s="137"/>
      <c r="F79" s="137"/>
      <c r="G79" s="137"/>
      <c r="H79" s="3"/>
      <c r="I79" s="28"/>
      <c r="J79" s="67">
        <f>J64</f>
        <v>28.1</v>
      </c>
      <c r="K79" s="28"/>
      <c r="L79" s="67">
        <f>L64</f>
        <v>261.61</v>
      </c>
    </row>
    <row r="80" spans="1:12" ht="15.75" customHeight="1" x14ac:dyDescent="0.25">
      <c r="A80" s="19"/>
      <c r="B80" s="20"/>
      <c r="C80" s="136" t="s">
        <v>326</v>
      </c>
      <c r="D80" s="137"/>
      <c r="E80" s="137"/>
      <c r="F80" s="137"/>
      <c r="G80" s="137"/>
      <c r="H80" s="3"/>
      <c r="I80" s="28"/>
      <c r="J80" s="67">
        <f>J48+J60</f>
        <v>1795.84</v>
      </c>
      <c r="K80" s="28"/>
      <c r="L80" s="67">
        <f>L48+L60</f>
        <v>42327.95</v>
      </c>
    </row>
    <row r="81" spans="1:12" ht="15.75" customHeight="1" x14ac:dyDescent="0.25">
      <c r="A81" s="19"/>
      <c r="B81" s="20"/>
      <c r="C81" s="136" t="s">
        <v>313</v>
      </c>
      <c r="D81" s="137"/>
      <c r="E81" s="137"/>
      <c r="F81" s="137"/>
      <c r="G81" s="137"/>
      <c r="H81" s="3"/>
      <c r="I81" s="28"/>
      <c r="J81" s="67">
        <f>J49+J61</f>
        <v>1628.42</v>
      </c>
      <c r="K81" s="28"/>
      <c r="L81" s="67">
        <f>L49+L61</f>
        <v>38381.75</v>
      </c>
    </row>
    <row r="82" spans="1:12" ht="15.75" customHeight="1" x14ac:dyDescent="0.25">
      <c r="A82" s="19"/>
      <c r="B82" s="20"/>
      <c r="C82" s="136" t="s">
        <v>314</v>
      </c>
      <c r="D82" s="137"/>
      <c r="E82" s="137"/>
      <c r="F82" s="137"/>
      <c r="G82" s="137"/>
      <c r="H82" s="3"/>
      <c r="I82" s="28"/>
      <c r="J82" s="67">
        <f>J50+J62</f>
        <v>778.57</v>
      </c>
      <c r="K82" s="28"/>
      <c r="L82" s="67">
        <f>L50+L62</f>
        <v>18350.939999999999</v>
      </c>
    </row>
    <row r="83" spans="1:12" ht="15.75" customHeight="1" x14ac:dyDescent="0.25">
      <c r="A83" s="19"/>
      <c r="B83" s="20"/>
      <c r="C83" s="136" t="s">
        <v>315</v>
      </c>
      <c r="D83" s="137"/>
      <c r="E83" s="137"/>
      <c r="F83" s="137"/>
      <c r="G83" s="137"/>
      <c r="H83" s="3"/>
      <c r="I83" s="28"/>
      <c r="J83" s="67"/>
      <c r="K83" s="28"/>
      <c r="L83" s="3"/>
    </row>
    <row r="84" spans="1:12" ht="15.75" customHeight="1" x14ac:dyDescent="0.25">
      <c r="A84" s="19"/>
      <c r="B84" s="20"/>
      <c r="C84" s="86" t="s">
        <v>58</v>
      </c>
      <c r="D84" s="82"/>
      <c r="E84" s="82"/>
      <c r="F84" s="82"/>
      <c r="G84" s="83"/>
      <c r="H84" s="3"/>
      <c r="I84" s="28"/>
      <c r="J84" s="67"/>
      <c r="K84" s="28"/>
      <c r="L84" s="3"/>
    </row>
    <row r="85" spans="1:12" ht="15.75" customHeight="1" x14ac:dyDescent="0.25">
      <c r="A85" s="19"/>
      <c r="B85" s="20"/>
      <c r="C85" s="28" t="s">
        <v>187</v>
      </c>
      <c r="D85" s="82"/>
      <c r="E85" s="82"/>
      <c r="F85" s="82"/>
      <c r="G85" s="83"/>
      <c r="H85" s="3"/>
      <c r="I85" s="28"/>
      <c r="J85" s="67"/>
      <c r="K85" s="28"/>
      <c r="L85" s="3"/>
    </row>
    <row r="86" spans="1:12" ht="15.75" customHeight="1" x14ac:dyDescent="0.25">
      <c r="A86" s="19"/>
      <c r="B86" s="20"/>
      <c r="C86" s="28" t="s">
        <v>322</v>
      </c>
      <c r="D86" s="82"/>
      <c r="E86" s="82"/>
      <c r="F86" s="82"/>
      <c r="G86" s="83"/>
      <c r="H86" s="3"/>
      <c r="I86" s="28"/>
      <c r="J86" s="67"/>
      <c r="K86" s="28"/>
      <c r="L86" s="67"/>
    </row>
    <row r="87" spans="1:12" ht="15.75" customHeight="1" x14ac:dyDescent="0.25">
      <c r="A87" s="19"/>
      <c r="B87" s="20"/>
      <c r="C87" s="136" t="s">
        <v>316</v>
      </c>
      <c r="D87" s="137"/>
      <c r="E87" s="137"/>
      <c r="F87" s="137"/>
      <c r="G87" s="137"/>
      <c r="H87" s="3"/>
      <c r="I87" s="28"/>
      <c r="J87" s="67"/>
      <c r="K87" s="28"/>
      <c r="L87" s="3"/>
    </row>
    <row r="88" spans="1:12" ht="16.5" x14ac:dyDescent="0.25">
      <c r="A88" s="19"/>
      <c r="B88" s="20"/>
      <c r="C88" s="144" t="s">
        <v>328</v>
      </c>
      <c r="D88" s="145"/>
      <c r="E88" s="145"/>
      <c r="F88" s="145"/>
      <c r="G88" s="145"/>
      <c r="H88" s="3"/>
      <c r="I88" s="28"/>
      <c r="J88" s="87">
        <f>J66+J81+J82+J83+J87</f>
        <v>9312.7999999999993</v>
      </c>
      <c r="K88" s="28"/>
      <c r="L88" s="3"/>
    </row>
    <row r="89" spans="1:12" ht="15.75" customHeight="1" x14ac:dyDescent="0.25">
      <c r="A89" s="19"/>
      <c r="B89" s="20"/>
      <c r="C89" s="138" t="s">
        <v>58</v>
      </c>
      <c r="D89" s="139"/>
      <c r="E89" s="139"/>
      <c r="F89" s="139"/>
      <c r="G89" s="139"/>
      <c r="H89" s="3"/>
      <c r="I89" s="28"/>
      <c r="J89" s="3"/>
      <c r="K89" s="28"/>
      <c r="L89" s="3"/>
    </row>
    <row r="90" spans="1:12" ht="15.75" customHeight="1" x14ac:dyDescent="0.25">
      <c r="A90" s="19"/>
      <c r="B90" s="20"/>
      <c r="C90" s="136" t="s">
        <v>310</v>
      </c>
      <c r="D90" s="137"/>
      <c r="E90" s="137"/>
      <c r="F90" s="137"/>
      <c r="G90" s="137"/>
      <c r="H90" s="3"/>
      <c r="I90" s="28"/>
      <c r="J90" s="67"/>
      <c r="K90" s="28"/>
      <c r="L90" s="67"/>
    </row>
    <row r="91" spans="1:12" ht="15.75" customHeight="1" x14ac:dyDescent="0.25">
      <c r="A91" s="19"/>
      <c r="B91" s="20"/>
      <c r="C91" s="136" t="s">
        <v>311</v>
      </c>
      <c r="D91" s="137"/>
      <c r="E91" s="137"/>
      <c r="F91" s="137"/>
      <c r="G91" s="137"/>
      <c r="H91" s="3"/>
      <c r="I91" s="28"/>
      <c r="J91" s="67"/>
      <c r="K91" s="28"/>
      <c r="L91" s="67"/>
    </row>
    <row r="92" spans="1:12" ht="15.6" customHeight="1" x14ac:dyDescent="0.25">
      <c r="A92" s="147" t="s">
        <v>417</v>
      </c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</row>
    <row r="93" spans="1:12" ht="66" x14ac:dyDescent="0.25">
      <c r="A93" s="62" t="s">
        <v>60</v>
      </c>
      <c r="B93" s="20" t="s">
        <v>196</v>
      </c>
      <c r="C93" s="21" t="s">
        <v>61</v>
      </c>
      <c r="D93" s="63" t="s">
        <v>49</v>
      </c>
      <c r="E93" s="64">
        <v>1.2</v>
      </c>
      <c r="F93" s="28"/>
      <c r="G93" s="80">
        <f>E93</f>
        <v>1.2</v>
      </c>
      <c r="H93" s="3"/>
      <c r="I93" s="28"/>
      <c r="J93" s="3"/>
      <c r="K93" s="28"/>
      <c r="L93" s="25"/>
    </row>
    <row r="94" spans="1:12" ht="16.5" x14ac:dyDescent="0.25">
      <c r="A94" s="19"/>
      <c r="B94" s="66">
        <v>1</v>
      </c>
      <c r="C94" s="21" t="s">
        <v>36</v>
      </c>
      <c r="D94" s="28"/>
      <c r="E94" s="28"/>
      <c r="F94" s="28"/>
      <c r="G94" s="29"/>
      <c r="H94" s="67">
        <v>1654.82</v>
      </c>
      <c r="I94" s="64"/>
      <c r="J94" s="67">
        <f>G93*H94</f>
        <v>1985.78</v>
      </c>
      <c r="K94" s="64">
        <v>23.57</v>
      </c>
      <c r="L94" s="67">
        <f>J94*K94</f>
        <v>46804.83</v>
      </c>
    </row>
    <row r="95" spans="1:12" ht="16.5" x14ac:dyDescent="0.25">
      <c r="A95" s="19"/>
      <c r="B95" s="66">
        <v>2</v>
      </c>
      <c r="C95" s="21" t="s">
        <v>37</v>
      </c>
      <c r="D95" s="28"/>
      <c r="E95" s="28"/>
      <c r="F95" s="64"/>
      <c r="G95" s="29"/>
      <c r="H95" s="67">
        <v>2439.85</v>
      </c>
      <c r="I95" s="64"/>
      <c r="J95" s="67">
        <f>G93*H95</f>
        <v>2927.82</v>
      </c>
      <c r="K95" s="28"/>
      <c r="L95" s="3"/>
    </row>
    <row r="96" spans="1:12" ht="16.5" x14ac:dyDescent="0.25">
      <c r="A96" s="19"/>
      <c r="B96" s="66">
        <v>3</v>
      </c>
      <c r="C96" s="21" t="s">
        <v>234</v>
      </c>
      <c r="D96" s="28"/>
      <c r="E96" s="28"/>
      <c r="F96" s="28"/>
      <c r="G96" s="29"/>
      <c r="H96" s="67">
        <v>354.76</v>
      </c>
      <c r="I96" s="64"/>
      <c r="J96" s="67">
        <f>G93*H96</f>
        <v>425.71</v>
      </c>
      <c r="K96" s="64">
        <v>23.57</v>
      </c>
      <c r="L96" s="67">
        <f>J96*K96</f>
        <v>10033.98</v>
      </c>
    </row>
    <row r="97" spans="1:12" ht="16.5" x14ac:dyDescent="0.25">
      <c r="A97" s="19"/>
      <c r="B97" s="66">
        <v>4</v>
      </c>
      <c r="C97" s="21" t="s">
        <v>38</v>
      </c>
      <c r="D97" s="28"/>
      <c r="E97" s="28"/>
      <c r="F97" s="64"/>
      <c r="G97" s="29"/>
      <c r="H97" s="67">
        <v>682.32</v>
      </c>
      <c r="I97" s="64"/>
      <c r="J97" s="67">
        <f>G93*H97</f>
        <v>818.78</v>
      </c>
      <c r="K97" s="28"/>
      <c r="L97" s="3"/>
    </row>
    <row r="98" spans="1:12" ht="16.5" x14ac:dyDescent="0.25">
      <c r="A98" s="19"/>
      <c r="B98" s="20" t="s">
        <v>245</v>
      </c>
      <c r="C98" s="21" t="s">
        <v>62</v>
      </c>
      <c r="D98" s="63" t="s">
        <v>63</v>
      </c>
      <c r="E98" s="64">
        <v>101.5</v>
      </c>
      <c r="F98" s="28"/>
      <c r="G98" s="80">
        <f>E98*G93</f>
        <v>121.8</v>
      </c>
      <c r="H98" s="3"/>
      <c r="I98" s="28"/>
      <c r="J98" s="3"/>
      <c r="K98" s="28"/>
      <c r="L98" s="3"/>
    </row>
    <row r="99" spans="1:12" ht="16.5" x14ac:dyDescent="0.25">
      <c r="A99" s="19"/>
      <c r="B99" s="20" t="s">
        <v>246</v>
      </c>
      <c r="C99" s="21" t="s">
        <v>64</v>
      </c>
      <c r="D99" s="63" t="s">
        <v>65</v>
      </c>
      <c r="E99" s="64">
        <v>13</v>
      </c>
      <c r="F99" s="28"/>
      <c r="G99" s="80">
        <f>E99*G93</f>
        <v>15.6</v>
      </c>
      <c r="H99" s="3"/>
      <c r="I99" s="28"/>
      <c r="J99" s="3"/>
      <c r="K99" s="28"/>
      <c r="L99" s="3"/>
    </row>
    <row r="100" spans="1:12" ht="16.5" x14ac:dyDescent="0.25">
      <c r="A100" s="19"/>
      <c r="B100" s="20"/>
      <c r="C100" s="21" t="s">
        <v>39</v>
      </c>
      <c r="D100" s="63" t="s">
        <v>27</v>
      </c>
      <c r="E100" s="64">
        <v>194</v>
      </c>
      <c r="F100" s="64"/>
      <c r="G100" s="80">
        <f>E100*G93</f>
        <v>232.8</v>
      </c>
      <c r="H100" s="3"/>
      <c r="I100" s="28"/>
      <c r="J100" s="3"/>
      <c r="K100" s="28"/>
      <c r="L100" s="3"/>
    </row>
    <row r="101" spans="1:12" ht="16.5" x14ac:dyDescent="0.25">
      <c r="A101" s="19"/>
      <c r="B101" s="20"/>
      <c r="C101" s="21" t="s">
        <v>40</v>
      </c>
      <c r="D101" s="63" t="s">
        <v>27</v>
      </c>
      <c r="E101" s="64">
        <v>26.64</v>
      </c>
      <c r="F101" s="64"/>
      <c r="G101" s="68">
        <f>E101*G93</f>
        <v>31.968</v>
      </c>
      <c r="H101" s="3"/>
      <c r="I101" s="28"/>
      <c r="J101" s="3"/>
      <c r="K101" s="28"/>
      <c r="L101" s="3"/>
    </row>
    <row r="102" spans="1:12" ht="16.5" x14ac:dyDescent="0.25">
      <c r="A102" s="19"/>
      <c r="B102" s="20"/>
      <c r="C102" s="69" t="s">
        <v>41</v>
      </c>
      <c r="D102" s="70"/>
      <c r="E102" s="70"/>
      <c r="F102" s="70"/>
      <c r="G102" s="71"/>
      <c r="H102" s="72">
        <f>H94+H95+H97</f>
        <v>4776.99</v>
      </c>
      <c r="I102" s="70"/>
      <c r="J102" s="72">
        <f>J94+J95+J97</f>
        <v>5732.38</v>
      </c>
      <c r="K102" s="70"/>
      <c r="L102" s="73"/>
    </row>
    <row r="103" spans="1:12" ht="33" x14ac:dyDescent="0.25">
      <c r="A103" s="62" t="s">
        <v>66</v>
      </c>
      <c r="B103" s="20" t="s">
        <v>197</v>
      </c>
      <c r="C103" s="21" t="s">
        <v>67</v>
      </c>
      <c r="D103" s="63" t="s">
        <v>63</v>
      </c>
      <c r="E103" s="28">
        <v>101.5</v>
      </c>
      <c r="F103" s="28"/>
      <c r="G103" s="80">
        <f>E103*G93</f>
        <v>121.8</v>
      </c>
      <c r="H103" s="67">
        <v>725.69</v>
      </c>
      <c r="I103" s="64"/>
      <c r="J103" s="67">
        <f>G103*H103</f>
        <v>88389.04</v>
      </c>
      <c r="K103" s="64"/>
      <c r="L103" s="67"/>
    </row>
    <row r="104" spans="1:12" ht="33" x14ac:dyDescent="0.25">
      <c r="A104" s="62" t="s">
        <v>68</v>
      </c>
      <c r="B104" s="20" t="s">
        <v>198</v>
      </c>
      <c r="C104" s="21" t="s">
        <v>69</v>
      </c>
      <c r="D104" s="63" t="s">
        <v>65</v>
      </c>
      <c r="E104" s="28">
        <v>13</v>
      </c>
      <c r="F104" s="28"/>
      <c r="G104" s="80">
        <f>E104*G93</f>
        <v>15.6</v>
      </c>
      <c r="H104" s="67">
        <v>5488.69</v>
      </c>
      <c r="I104" s="64"/>
      <c r="J104" s="67">
        <f>G104*H104</f>
        <v>85623.56</v>
      </c>
      <c r="K104" s="64"/>
      <c r="L104" s="67"/>
    </row>
    <row r="105" spans="1:12" ht="66" x14ac:dyDescent="0.25">
      <c r="A105" s="62" t="s">
        <v>232</v>
      </c>
      <c r="B105" s="20" t="s">
        <v>405</v>
      </c>
      <c r="C105" s="21" t="s">
        <v>403</v>
      </c>
      <c r="D105" s="63" t="s">
        <v>54</v>
      </c>
      <c r="E105" s="28">
        <v>-15.6</v>
      </c>
      <c r="F105" s="28"/>
      <c r="G105" s="80">
        <f>E105</f>
        <v>-15.6</v>
      </c>
      <c r="H105" s="67">
        <v>19.29</v>
      </c>
      <c r="I105" s="64"/>
      <c r="J105" s="67">
        <f>G105*H105</f>
        <v>-300.92</v>
      </c>
      <c r="K105" s="64">
        <v>9.31</v>
      </c>
      <c r="L105" s="67">
        <f>J105*K105</f>
        <v>-2801.57</v>
      </c>
    </row>
    <row r="106" spans="1:12" ht="66" x14ac:dyDescent="0.25">
      <c r="A106" s="62" t="s">
        <v>233</v>
      </c>
      <c r="B106" s="20" t="s">
        <v>406</v>
      </c>
      <c r="C106" s="21" t="s">
        <v>404</v>
      </c>
      <c r="D106" s="63" t="s">
        <v>54</v>
      </c>
      <c r="E106" s="28">
        <v>15.6</v>
      </c>
      <c r="F106" s="28"/>
      <c r="G106" s="80">
        <f>E106</f>
        <v>15.6</v>
      </c>
      <c r="H106" s="67">
        <v>78.34</v>
      </c>
      <c r="I106" s="64"/>
      <c r="J106" s="67">
        <f>G106*H106</f>
        <v>1222.0999999999999</v>
      </c>
      <c r="K106" s="64">
        <v>9.31</v>
      </c>
      <c r="L106" s="67">
        <f>J106*K106</f>
        <v>11377.75</v>
      </c>
    </row>
    <row r="107" spans="1:12" ht="16.5" x14ac:dyDescent="0.3">
      <c r="A107" s="19"/>
      <c r="B107" s="74"/>
      <c r="C107" s="21" t="s">
        <v>42</v>
      </c>
      <c r="D107" s="28"/>
      <c r="E107" s="28"/>
      <c r="F107" s="28"/>
      <c r="G107" s="29"/>
      <c r="H107" s="3"/>
      <c r="I107" s="28"/>
      <c r="J107" s="67">
        <f>J94+J96</f>
        <v>2411.4899999999998</v>
      </c>
      <c r="K107" s="28"/>
      <c r="L107" s="67">
        <f>L94+L96</f>
        <v>56838.81</v>
      </c>
    </row>
    <row r="108" spans="1:12" ht="33" x14ac:dyDescent="0.25">
      <c r="A108" s="19"/>
      <c r="B108" s="20" t="s">
        <v>375</v>
      </c>
      <c r="C108" s="21" t="s">
        <v>70</v>
      </c>
      <c r="D108" s="63" t="s">
        <v>44</v>
      </c>
      <c r="E108" s="28">
        <v>102</v>
      </c>
      <c r="F108" s="28"/>
      <c r="G108" s="75">
        <f>E108</f>
        <v>102</v>
      </c>
      <c r="H108" s="3"/>
      <c r="I108" s="28"/>
      <c r="J108" s="67">
        <f>G108*J107/100</f>
        <v>2459.7199999999998</v>
      </c>
      <c r="K108" s="28"/>
      <c r="L108" s="67">
        <f>L107*G108/100</f>
        <v>57975.59</v>
      </c>
    </row>
    <row r="109" spans="1:12" ht="33" x14ac:dyDescent="0.25">
      <c r="A109" s="19"/>
      <c r="B109" s="20" t="s">
        <v>376</v>
      </c>
      <c r="C109" s="21" t="s">
        <v>71</v>
      </c>
      <c r="D109" s="63" t="s">
        <v>44</v>
      </c>
      <c r="E109" s="28">
        <v>58</v>
      </c>
      <c r="F109" s="28"/>
      <c r="G109" s="75">
        <f>E109</f>
        <v>58</v>
      </c>
      <c r="H109" s="3"/>
      <c r="I109" s="28"/>
      <c r="J109" s="67">
        <f>G109*J107/100</f>
        <v>1398.66</v>
      </c>
      <c r="K109" s="28"/>
      <c r="L109" s="67">
        <f>L107*G109/100</f>
        <v>32966.51</v>
      </c>
    </row>
    <row r="110" spans="1:12" ht="16.5" x14ac:dyDescent="0.25">
      <c r="A110" s="76"/>
      <c r="B110" s="77"/>
      <c r="C110" s="78" t="s">
        <v>46</v>
      </c>
      <c r="D110" s="70"/>
      <c r="E110" s="70"/>
      <c r="F110" s="70"/>
      <c r="G110" s="71"/>
      <c r="H110" s="73"/>
      <c r="I110" s="70"/>
      <c r="J110" s="79">
        <f>J102+J103+J104+J105+J106+J108+J109</f>
        <v>184524.54</v>
      </c>
      <c r="K110" s="70"/>
      <c r="L110" s="88"/>
    </row>
    <row r="111" spans="1:12" ht="49.5" x14ac:dyDescent="0.25">
      <c r="A111" s="62" t="s">
        <v>72</v>
      </c>
      <c r="B111" s="20" t="s">
        <v>199</v>
      </c>
      <c r="C111" s="21" t="s">
        <v>73</v>
      </c>
      <c r="D111" s="63" t="s">
        <v>74</v>
      </c>
      <c r="E111" s="64">
        <v>2</v>
      </c>
      <c r="F111" s="28"/>
      <c r="G111" s="75">
        <f>E111</f>
        <v>2</v>
      </c>
      <c r="H111" s="3"/>
      <c r="I111" s="28"/>
      <c r="J111" s="3"/>
      <c r="K111" s="28"/>
      <c r="L111" s="3"/>
    </row>
    <row r="112" spans="1:12" ht="16.5" x14ac:dyDescent="0.25">
      <c r="A112" s="19"/>
      <c r="B112" s="66">
        <v>1</v>
      </c>
      <c r="C112" s="21" t="s">
        <v>36</v>
      </c>
      <c r="D112" s="28"/>
      <c r="E112" s="28"/>
      <c r="F112" s="28"/>
      <c r="G112" s="29"/>
      <c r="H112" s="67">
        <v>445.07</v>
      </c>
      <c r="I112" s="64"/>
      <c r="J112" s="67">
        <f>G111*H112</f>
        <v>890.14</v>
      </c>
      <c r="K112" s="64">
        <v>23.57</v>
      </c>
      <c r="L112" s="67">
        <f>J112*K112</f>
        <v>20980.6</v>
      </c>
    </row>
    <row r="113" spans="1:12" ht="16.5" x14ac:dyDescent="0.25">
      <c r="A113" s="19"/>
      <c r="B113" s="66">
        <v>2</v>
      </c>
      <c r="C113" s="21" t="s">
        <v>37</v>
      </c>
      <c r="D113" s="28"/>
      <c r="E113" s="28"/>
      <c r="F113" s="64"/>
      <c r="G113" s="29"/>
      <c r="H113" s="67">
        <v>143.54</v>
      </c>
      <c r="I113" s="64"/>
      <c r="J113" s="67">
        <f>G111*H113</f>
        <v>287.08</v>
      </c>
      <c r="K113" s="28"/>
      <c r="L113" s="3"/>
    </row>
    <row r="114" spans="1:12" ht="16.5" x14ac:dyDescent="0.25">
      <c r="A114" s="19"/>
      <c r="B114" s="66">
        <v>3</v>
      </c>
      <c r="C114" s="21" t="s">
        <v>234</v>
      </c>
      <c r="D114" s="28"/>
      <c r="E114" s="28"/>
      <c r="F114" s="28"/>
      <c r="G114" s="29"/>
      <c r="H114" s="67">
        <v>6.38</v>
      </c>
      <c r="I114" s="64"/>
      <c r="J114" s="67">
        <f>G111*H114</f>
        <v>12.76</v>
      </c>
      <c r="K114" s="64">
        <v>23.57</v>
      </c>
      <c r="L114" s="67">
        <f>J114*K114</f>
        <v>300.75</v>
      </c>
    </row>
    <row r="115" spans="1:12" ht="16.5" x14ac:dyDescent="0.25">
      <c r="A115" s="19"/>
      <c r="B115" s="66">
        <v>4</v>
      </c>
      <c r="C115" s="21" t="s">
        <v>38</v>
      </c>
      <c r="D115" s="28"/>
      <c r="E115" s="28"/>
      <c r="F115" s="64"/>
      <c r="G115" s="29"/>
      <c r="H115" s="67">
        <v>62.57</v>
      </c>
      <c r="I115" s="64"/>
      <c r="J115" s="67">
        <f>G111*H115</f>
        <v>125.14</v>
      </c>
      <c r="K115" s="28"/>
      <c r="L115" s="3"/>
    </row>
    <row r="116" spans="1:12" ht="16.5" x14ac:dyDescent="0.25">
      <c r="A116" s="19"/>
      <c r="B116" s="20" t="s">
        <v>242</v>
      </c>
      <c r="C116" s="21" t="s">
        <v>75</v>
      </c>
      <c r="D116" s="63" t="s">
        <v>65</v>
      </c>
      <c r="E116" s="64">
        <v>1.6E-2</v>
      </c>
      <c r="F116" s="28"/>
      <c r="G116" s="68">
        <f>E116*G111</f>
        <v>3.2000000000000001E-2</v>
      </c>
      <c r="H116" s="3"/>
      <c r="I116" s="28"/>
      <c r="J116" s="3"/>
      <c r="K116" s="28"/>
      <c r="L116" s="3"/>
    </row>
    <row r="117" spans="1:12" ht="16.5" x14ac:dyDescent="0.25">
      <c r="A117" s="19"/>
      <c r="B117" s="20" t="s">
        <v>243</v>
      </c>
      <c r="C117" s="21" t="s">
        <v>76</v>
      </c>
      <c r="D117" s="63" t="s">
        <v>65</v>
      </c>
      <c r="E117" s="64">
        <v>0.44</v>
      </c>
      <c r="F117" s="28"/>
      <c r="G117" s="65">
        <f>E117*G111</f>
        <v>0.88</v>
      </c>
      <c r="H117" s="3"/>
      <c r="I117" s="28"/>
      <c r="J117" s="3"/>
      <c r="K117" s="28"/>
      <c r="L117" s="3"/>
    </row>
    <row r="118" spans="1:12" ht="16.5" x14ac:dyDescent="0.25">
      <c r="A118" s="19"/>
      <c r="B118" s="20" t="s">
        <v>244</v>
      </c>
      <c r="C118" s="21" t="s">
        <v>77</v>
      </c>
      <c r="D118" s="63" t="s">
        <v>78</v>
      </c>
      <c r="E118" s="64">
        <v>230</v>
      </c>
      <c r="F118" s="28"/>
      <c r="G118" s="75">
        <f>E118*G111</f>
        <v>460</v>
      </c>
      <c r="H118" s="3"/>
      <c r="I118" s="28"/>
      <c r="J118" s="3"/>
      <c r="K118" s="28"/>
      <c r="L118" s="3"/>
    </row>
    <row r="119" spans="1:12" ht="16.5" x14ac:dyDescent="0.25">
      <c r="A119" s="19"/>
      <c r="B119" s="20"/>
      <c r="C119" s="21" t="s">
        <v>39</v>
      </c>
      <c r="D119" s="63" t="s">
        <v>27</v>
      </c>
      <c r="E119" s="64">
        <v>46.8</v>
      </c>
      <c r="F119" s="64"/>
      <c r="G119" s="80">
        <f>E119*G111</f>
        <v>93.6</v>
      </c>
      <c r="H119" s="3"/>
      <c r="I119" s="28"/>
      <c r="J119" s="3"/>
      <c r="K119" s="28"/>
      <c r="L119" s="3"/>
    </row>
    <row r="120" spans="1:12" ht="16.5" x14ac:dyDescent="0.25">
      <c r="A120" s="19"/>
      <c r="B120" s="20"/>
      <c r="C120" s="21" t="s">
        <v>40</v>
      </c>
      <c r="D120" s="63" t="s">
        <v>27</v>
      </c>
      <c r="E120" s="64">
        <v>0.55000000000000004</v>
      </c>
      <c r="F120" s="64"/>
      <c r="G120" s="80">
        <f>E120*G111</f>
        <v>1.1000000000000001</v>
      </c>
      <c r="H120" s="3"/>
      <c r="I120" s="28"/>
      <c r="J120" s="3"/>
      <c r="K120" s="28"/>
      <c r="L120" s="3"/>
    </row>
    <row r="121" spans="1:12" ht="16.5" x14ac:dyDescent="0.25">
      <c r="A121" s="19"/>
      <c r="B121" s="20"/>
      <c r="C121" s="69" t="s">
        <v>41</v>
      </c>
      <c r="D121" s="70"/>
      <c r="E121" s="70"/>
      <c r="F121" s="70"/>
      <c r="G121" s="71"/>
      <c r="H121" s="72">
        <f>H112+H113+H115</f>
        <v>651.17999999999995</v>
      </c>
      <c r="I121" s="70"/>
      <c r="J121" s="72">
        <f>J112+J113+J115</f>
        <v>1302.3599999999999</v>
      </c>
      <c r="K121" s="70"/>
      <c r="L121" s="73"/>
    </row>
    <row r="122" spans="1:12" ht="16.5" x14ac:dyDescent="0.25">
      <c r="A122" s="62" t="s">
        <v>79</v>
      </c>
      <c r="B122" s="20" t="s">
        <v>200</v>
      </c>
      <c r="C122" s="21" t="s">
        <v>80</v>
      </c>
      <c r="D122" s="63" t="s">
        <v>65</v>
      </c>
      <c r="E122" s="28">
        <v>1.6E-2</v>
      </c>
      <c r="F122" s="28"/>
      <c r="G122" s="68">
        <f>E122*G111</f>
        <v>3.2000000000000001E-2</v>
      </c>
      <c r="H122" s="67">
        <v>1677.23</v>
      </c>
      <c r="I122" s="64"/>
      <c r="J122" s="67">
        <f>G122*H122</f>
        <v>53.67</v>
      </c>
      <c r="K122" s="64"/>
      <c r="L122" s="67"/>
    </row>
    <row r="123" spans="1:12" ht="16.5" x14ac:dyDescent="0.25">
      <c r="A123" s="62" t="s">
        <v>81</v>
      </c>
      <c r="B123" s="20" t="s">
        <v>201</v>
      </c>
      <c r="C123" s="21" t="s">
        <v>82</v>
      </c>
      <c r="D123" s="63" t="s">
        <v>65</v>
      </c>
      <c r="E123" s="28">
        <v>0.44</v>
      </c>
      <c r="F123" s="28"/>
      <c r="G123" s="65">
        <f>E123*G111</f>
        <v>0.88</v>
      </c>
      <c r="H123" s="67">
        <v>37230</v>
      </c>
      <c r="I123" s="64"/>
      <c r="J123" s="67">
        <f>G123*H123</f>
        <v>32762.400000000001</v>
      </c>
      <c r="K123" s="64"/>
      <c r="L123" s="67"/>
    </row>
    <row r="124" spans="1:12" ht="33" x14ac:dyDescent="0.25">
      <c r="A124" s="62" t="s">
        <v>83</v>
      </c>
      <c r="B124" s="20" t="s">
        <v>202</v>
      </c>
      <c r="C124" s="21" t="s">
        <v>84</v>
      </c>
      <c r="D124" s="63" t="s">
        <v>78</v>
      </c>
      <c r="E124" s="28">
        <v>230</v>
      </c>
      <c r="F124" s="28"/>
      <c r="G124" s="75">
        <f>E124*G111</f>
        <v>460</v>
      </c>
      <c r="H124" s="67">
        <v>12.37</v>
      </c>
      <c r="I124" s="64"/>
      <c r="J124" s="67">
        <f>G124*H124</f>
        <v>5690.2</v>
      </c>
      <c r="K124" s="64"/>
      <c r="L124" s="67"/>
    </row>
    <row r="125" spans="1:12" ht="16.5" x14ac:dyDescent="0.3">
      <c r="A125" s="19"/>
      <c r="B125" s="74"/>
      <c r="C125" s="21" t="s">
        <v>42</v>
      </c>
      <c r="D125" s="28"/>
      <c r="E125" s="28"/>
      <c r="F125" s="28"/>
      <c r="G125" s="29"/>
      <c r="H125" s="3"/>
      <c r="I125" s="28"/>
      <c r="J125" s="67">
        <f>J112+J114</f>
        <v>902.9</v>
      </c>
      <c r="K125" s="28"/>
      <c r="L125" s="67">
        <f>L112+L114</f>
        <v>21281.35</v>
      </c>
    </row>
    <row r="126" spans="1:12" ht="16.5" x14ac:dyDescent="0.25">
      <c r="A126" s="19"/>
      <c r="B126" s="20" t="s">
        <v>377</v>
      </c>
      <c r="C126" s="21" t="s">
        <v>85</v>
      </c>
      <c r="D126" s="63" t="s">
        <v>44</v>
      </c>
      <c r="E126" s="28">
        <v>110</v>
      </c>
      <c r="F126" s="28"/>
      <c r="G126" s="75">
        <f>E126</f>
        <v>110</v>
      </c>
      <c r="H126" s="3"/>
      <c r="I126" s="28"/>
      <c r="J126" s="67">
        <f>G126*J125/100</f>
        <v>993.19</v>
      </c>
      <c r="K126" s="28"/>
      <c r="L126" s="67">
        <f>L125*G126/100</f>
        <v>23409.49</v>
      </c>
    </row>
    <row r="127" spans="1:12" ht="16.5" x14ac:dyDescent="0.25">
      <c r="A127" s="19"/>
      <c r="B127" s="20" t="s">
        <v>378</v>
      </c>
      <c r="C127" s="21" t="s">
        <v>86</v>
      </c>
      <c r="D127" s="63" t="s">
        <v>44</v>
      </c>
      <c r="E127" s="28">
        <v>69</v>
      </c>
      <c r="F127" s="28"/>
      <c r="G127" s="75">
        <f>E127</f>
        <v>69</v>
      </c>
      <c r="H127" s="3"/>
      <c r="I127" s="28"/>
      <c r="J127" s="67">
        <f>G127*J125/100</f>
        <v>623</v>
      </c>
      <c r="K127" s="28"/>
      <c r="L127" s="67">
        <f>L125*G127/100</f>
        <v>14684.13</v>
      </c>
    </row>
    <row r="128" spans="1:12" ht="16.5" x14ac:dyDescent="0.25">
      <c r="A128" s="76"/>
      <c r="B128" s="77"/>
      <c r="C128" s="78" t="s">
        <v>46</v>
      </c>
      <c r="D128" s="70"/>
      <c r="E128" s="70"/>
      <c r="F128" s="70"/>
      <c r="G128" s="71"/>
      <c r="H128" s="73"/>
      <c r="I128" s="70"/>
      <c r="J128" s="79">
        <f>J121+J122+J123+J124+J126+J127</f>
        <v>41424.82</v>
      </c>
      <c r="K128" s="70"/>
      <c r="L128" s="79"/>
    </row>
    <row r="129" spans="1:12" ht="33" x14ac:dyDescent="0.25">
      <c r="A129" s="62" t="s">
        <v>87</v>
      </c>
      <c r="B129" s="20" t="s">
        <v>203</v>
      </c>
      <c r="C129" s="21" t="s">
        <v>88</v>
      </c>
      <c r="D129" s="63" t="s">
        <v>74</v>
      </c>
      <c r="E129" s="64">
        <v>2</v>
      </c>
      <c r="F129" s="64">
        <v>2</v>
      </c>
      <c r="G129" s="75">
        <f>E129*F129</f>
        <v>4</v>
      </c>
      <c r="H129" s="3"/>
      <c r="I129" s="28"/>
      <c r="J129" s="3"/>
      <c r="K129" s="28"/>
      <c r="L129" s="3"/>
    </row>
    <row r="130" spans="1:12" ht="16.5" x14ac:dyDescent="0.25">
      <c r="A130" s="62"/>
      <c r="B130" s="20"/>
      <c r="C130" s="84" t="s">
        <v>279</v>
      </c>
      <c r="D130" s="63"/>
      <c r="E130" s="64"/>
      <c r="F130" s="64"/>
      <c r="G130" s="81"/>
      <c r="H130" s="3"/>
      <c r="I130" s="28"/>
      <c r="J130" s="3"/>
      <c r="K130" s="28"/>
      <c r="L130" s="3"/>
    </row>
    <row r="131" spans="1:12" ht="16.5" x14ac:dyDescent="0.25">
      <c r="A131" s="19"/>
      <c r="B131" s="66">
        <v>1</v>
      </c>
      <c r="C131" s="21" t="s">
        <v>36</v>
      </c>
      <c r="D131" s="28"/>
      <c r="E131" s="28"/>
      <c r="F131" s="28"/>
      <c r="G131" s="29"/>
      <c r="H131" s="67">
        <v>214.93</v>
      </c>
      <c r="I131" s="64"/>
      <c r="J131" s="67">
        <f>G129*H131</f>
        <v>859.72</v>
      </c>
      <c r="K131" s="64">
        <v>23.57</v>
      </c>
      <c r="L131" s="67">
        <f>J131*K131</f>
        <v>20263.599999999999</v>
      </c>
    </row>
    <row r="132" spans="1:12" ht="16.5" x14ac:dyDescent="0.25">
      <c r="A132" s="19"/>
      <c r="B132" s="66">
        <v>2</v>
      </c>
      <c r="C132" s="21" t="s">
        <v>37</v>
      </c>
      <c r="D132" s="28"/>
      <c r="E132" s="28"/>
      <c r="F132" s="64"/>
      <c r="G132" s="29"/>
      <c r="H132" s="67">
        <v>66.260000000000005</v>
      </c>
      <c r="I132" s="64"/>
      <c r="J132" s="67">
        <f>G129*H132</f>
        <v>265.04000000000002</v>
      </c>
      <c r="K132" s="28"/>
      <c r="L132" s="3"/>
    </row>
    <row r="133" spans="1:12" ht="16.5" x14ac:dyDescent="0.25">
      <c r="A133" s="19"/>
      <c r="B133" s="66">
        <v>3</v>
      </c>
      <c r="C133" s="21" t="s">
        <v>234</v>
      </c>
      <c r="D133" s="28"/>
      <c r="E133" s="28"/>
      <c r="F133" s="28"/>
      <c r="G133" s="29"/>
      <c r="H133" s="67">
        <v>1.74</v>
      </c>
      <c r="I133" s="64"/>
      <c r="J133" s="67">
        <f>G129*H133</f>
        <v>6.96</v>
      </c>
      <c r="K133" s="64">
        <v>23.57</v>
      </c>
      <c r="L133" s="67">
        <f>J133*K133</f>
        <v>164.05</v>
      </c>
    </row>
    <row r="134" spans="1:12" ht="16.5" x14ac:dyDescent="0.25">
      <c r="A134" s="19"/>
      <c r="B134" s="66">
        <v>4</v>
      </c>
      <c r="C134" s="21" t="s">
        <v>38</v>
      </c>
      <c r="D134" s="28"/>
      <c r="E134" s="28"/>
      <c r="F134" s="64"/>
      <c r="G134" s="29"/>
      <c r="H134" s="67">
        <v>41.71</v>
      </c>
      <c r="I134" s="64"/>
      <c r="J134" s="67">
        <f>G129*H134</f>
        <v>166.84</v>
      </c>
      <c r="K134" s="28"/>
      <c r="L134" s="3"/>
    </row>
    <row r="135" spans="1:12" ht="16.5" x14ac:dyDescent="0.25">
      <c r="A135" s="19"/>
      <c r="B135" s="20" t="s">
        <v>242</v>
      </c>
      <c r="C135" s="21" t="s">
        <v>75</v>
      </c>
      <c r="D135" s="63" t="s">
        <v>65</v>
      </c>
      <c r="E135" s="64">
        <v>8.0000000000000002E-3</v>
      </c>
      <c r="F135" s="28"/>
      <c r="G135" s="68">
        <f>E135*G129</f>
        <v>3.2000000000000001E-2</v>
      </c>
      <c r="H135" s="3"/>
      <c r="I135" s="28"/>
      <c r="J135" s="3"/>
      <c r="K135" s="28"/>
      <c r="L135" s="3"/>
    </row>
    <row r="136" spans="1:12" ht="16.5" x14ac:dyDescent="0.25">
      <c r="A136" s="19"/>
      <c r="B136" s="20" t="s">
        <v>243</v>
      </c>
      <c r="C136" s="21" t="s">
        <v>76</v>
      </c>
      <c r="D136" s="63" t="s">
        <v>65</v>
      </c>
      <c r="E136" s="64">
        <v>0.23</v>
      </c>
      <c r="F136" s="28"/>
      <c r="G136" s="65">
        <f>E136*G129</f>
        <v>0.92</v>
      </c>
      <c r="H136" s="3"/>
      <c r="I136" s="28"/>
      <c r="J136" s="3"/>
      <c r="K136" s="28"/>
      <c r="L136" s="3"/>
    </row>
    <row r="137" spans="1:12" ht="16.5" x14ac:dyDescent="0.25">
      <c r="A137" s="19"/>
      <c r="B137" s="20" t="s">
        <v>244</v>
      </c>
      <c r="C137" s="21" t="s">
        <v>77</v>
      </c>
      <c r="D137" s="63" t="s">
        <v>78</v>
      </c>
      <c r="E137" s="64">
        <v>115</v>
      </c>
      <c r="F137" s="28"/>
      <c r="G137" s="75">
        <f>E137*G129</f>
        <v>460</v>
      </c>
      <c r="H137" s="3"/>
      <c r="I137" s="28"/>
      <c r="J137" s="3"/>
      <c r="K137" s="28"/>
      <c r="L137" s="3"/>
    </row>
    <row r="138" spans="1:12" ht="16.5" x14ac:dyDescent="0.25">
      <c r="A138" s="19"/>
      <c r="B138" s="20"/>
      <c r="C138" s="21" t="s">
        <v>39</v>
      </c>
      <c r="D138" s="63" t="s">
        <v>27</v>
      </c>
      <c r="E138" s="64">
        <v>22.6</v>
      </c>
      <c r="F138" s="64"/>
      <c r="G138" s="80">
        <f>E138*G129</f>
        <v>90.4</v>
      </c>
      <c r="H138" s="3"/>
      <c r="I138" s="28"/>
      <c r="J138" s="3"/>
      <c r="K138" s="28"/>
      <c r="L138" s="3"/>
    </row>
    <row r="139" spans="1:12" ht="16.5" x14ac:dyDescent="0.25">
      <c r="A139" s="19"/>
      <c r="B139" s="20"/>
      <c r="C139" s="21" t="s">
        <v>40</v>
      </c>
      <c r="D139" s="63" t="s">
        <v>27</v>
      </c>
      <c r="E139" s="64">
        <v>0.15</v>
      </c>
      <c r="F139" s="64"/>
      <c r="G139" s="80">
        <f>E139*G129</f>
        <v>0.6</v>
      </c>
      <c r="H139" s="3"/>
      <c r="I139" s="28"/>
      <c r="J139" s="3"/>
      <c r="K139" s="28"/>
      <c r="L139" s="3"/>
    </row>
    <row r="140" spans="1:12" ht="16.5" x14ac:dyDescent="0.25">
      <c r="A140" s="19"/>
      <c r="B140" s="20"/>
      <c r="C140" s="69" t="s">
        <v>41</v>
      </c>
      <c r="D140" s="70"/>
      <c r="E140" s="70"/>
      <c r="F140" s="70"/>
      <c r="G140" s="71"/>
      <c r="H140" s="72">
        <f>H131+H132+H134</f>
        <v>322.89999999999998</v>
      </c>
      <c r="I140" s="70"/>
      <c r="J140" s="72">
        <f>J131+J132+J134</f>
        <v>1291.5999999999999</v>
      </c>
      <c r="K140" s="70"/>
      <c r="L140" s="73"/>
    </row>
    <row r="141" spans="1:12" ht="16.5" x14ac:dyDescent="0.25">
      <c r="A141" s="62" t="s">
        <v>89</v>
      </c>
      <c r="B141" s="20" t="s">
        <v>200</v>
      </c>
      <c r="C141" s="21" t="s">
        <v>80</v>
      </c>
      <c r="D141" s="63" t="s">
        <v>65</v>
      </c>
      <c r="E141" s="28">
        <v>8.0000000000000002E-3</v>
      </c>
      <c r="F141" s="28"/>
      <c r="G141" s="68">
        <f>E141*G129</f>
        <v>3.2000000000000001E-2</v>
      </c>
      <c r="H141" s="67">
        <v>1677.23</v>
      </c>
      <c r="I141" s="64"/>
      <c r="J141" s="67">
        <f>H141*G141</f>
        <v>53.67</v>
      </c>
      <c r="K141" s="64"/>
      <c r="L141" s="67"/>
    </row>
    <row r="142" spans="1:12" ht="16.5" x14ac:dyDescent="0.25">
      <c r="A142" s="62" t="s">
        <v>90</v>
      </c>
      <c r="B142" s="20" t="s">
        <v>201</v>
      </c>
      <c r="C142" s="21" t="s">
        <v>82</v>
      </c>
      <c r="D142" s="63" t="s">
        <v>65</v>
      </c>
      <c r="E142" s="28">
        <v>0.23</v>
      </c>
      <c r="F142" s="28"/>
      <c r="G142" s="65">
        <f>E142*G129</f>
        <v>0.92</v>
      </c>
      <c r="H142" s="67">
        <v>37230</v>
      </c>
      <c r="I142" s="64"/>
      <c r="J142" s="67">
        <f t="shared" ref="J142:J143" si="0">H142*G142</f>
        <v>34251.599999999999</v>
      </c>
      <c r="K142" s="64"/>
      <c r="L142" s="67"/>
    </row>
    <row r="143" spans="1:12" ht="33" x14ac:dyDescent="0.25">
      <c r="A143" s="62" t="s">
        <v>91</v>
      </c>
      <c r="B143" s="20" t="s">
        <v>202</v>
      </c>
      <c r="C143" s="21" t="s">
        <v>84</v>
      </c>
      <c r="D143" s="63" t="s">
        <v>78</v>
      </c>
      <c r="E143" s="28">
        <v>115</v>
      </c>
      <c r="F143" s="28"/>
      <c r="G143" s="75">
        <f>E143*G129</f>
        <v>460</v>
      </c>
      <c r="H143" s="67">
        <v>12.37</v>
      </c>
      <c r="I143" s="64"/>
      <c r="J143" s="67">
        <f t="shared" si="0"/>
        <v>5690.2</v>
      </c>
      <c r="K143" s="64"/>
      <c r="L143" s="67"/>
    </row>
    <row r="144" spans="1:12" ht="16.5" x14ac:dyDescent="0.3">
      <c r="A144" s="19"/>
      <c r="B144" s="74"/>
      <c r="C144" s="21" t="s">
        <v>42</v>
      </c>
      <c r="D144" s="28"/>
      <c r="E144" s="28"/>
      <c r="F144" s="28"/>
      <c r="G144" s="29"/>
      <c r="H144" s="3"/>
      <c r="I144" s="28"/>
      <c r="J144" s="67">
        <f>J131+J133</f>
        <v>866.68</v>
      </c>
      <c r="K144" s="28"/>
      <c r="L144" s="67">
        <f>L131+L133</f>
        <v>20427.650000000001</v>
      </c>
    </row>
    <row r="145" spans="1:12" ht="16.5" x14ac:dyDescent="0.25">
      <c r="A145" s="19"/>
      <c r="B145" s="20" t="s">
        <v>377</v>
      </c>
      <c r="C145" s="21" t="s">
        <v>85</v>
      </c>
      <c r="D145" s="63" t="s">
        <v>44</v>
      </c>
      <c r="E145" s="28">
        <v>110</v>
      </c>
      <c r="F145" s="28"/>
      <c r="G145" s="75">
        <f>E145</f>
        <v>110</v>
      </c>
      <c r="H145" s="3"/>
      <c r="I145" s="28"/>
      <c r="J145" s="67">
        <f>G145*J144/100</f>
        <v>953.35</v>
      </c>
      <c r="K145" s="28"/>
      <c r="L145" s="67">
        <f>L144*G145/100</f>
        <v>22470.42</v>
      </c>
    </row>
    <row r="146" spans="1:12" ht="16.5" x14ac:dyDescent="0.25">
      <c r="A146" s="19"/>
      <c r="B146" s="20" t="s">
        <v>378</v>
      </c>
      <c r="C146" s="21" t="s">
        <v>86</v>
      </c>
      <c r="D146" s="63" t="s">
        <v>44</v>
      </c>
      <c r="E146" s="28">
        <v>69</v>
      </c>
      <c r="F146" s="28"/>
      <c r="G146" s="75">
        <f>E146</f>
        <v>69</v>
      </c>
      <c r="H146" s="3"/>
      <c r="I146" s="28"/>
      <c r="J146" s="67">
        <f>G146*J144/100</f>
        <v>598.01</v>
      </c>
      <c r="K146" s="28"/>
      <c r="L146" s="67">
        <f>L144*G146/100</f>
        <v>14095.08</v>
      </c>
    </row>
    <row r="147" spans="1:12" ht="15.75" customHeight="1" x14ac:dyDescent="0.25">
      <c r="A147" s="76"/>
      <c r="B147" s="77"/>
      <c r="C147" s="78" t="s">
        <v>46</v>
      </c>
      <c r="D147" s="70"/>
      <c r="E147" s="70"/>
      <c r="F147" s="70"/>
      <c r="G147" s="71"/>
      <c r="H147" s="73"/>
      <c r="I147" s="70"/>
      <c r="J147" s="79">
        <f>J140+J141+J142+J143+J145+J146</f>
        <v>42838.43</v>
      </c>
      <c r="K147" s="70"/>
      <c r="L147" s="79"/>
    </row>
    <row r="148" spans="1:12" ht="16.5" x14ac:dyDescent="0.25">
      <c r="A148" s="19"/>
      <c r="B148" s="20"/>
      <c r="C148" s="144" t="s">
        <v>329</v>
      </c>
      <c r="D148" s="145"/>
      <c r="E148" s="145"/>
      <c r="F148" s="145"/>
      <c r="G148" s="145"/>
      <c r="H148" s="3"/>
      <c r="I148" s="28"/>
      <c r="J148" s="67">
        <f>J150+J153+J157+J161</f>
        <v>261761.86</v>
      </c>
      <c r="K148" s="28"/>
      <c r="L148" s="3"/>
    </row>
    <row r="149" spans="1:12" ht="15.75" customHeight="1" x14ac:dyDescent="0.25">
      <c r="A149" s="19"/>
      <c r="B149" s="20"/>
      <c r="C149" s="138" t="s">
        <v>55</v>
      </c>
      <c r="D149" s="139"/>
      <c r="E149" s="139"/>
      <c r="F149" s="139"/>
      <c r="G149" s="139"/>
      <c r="H149" s="3"/>
      <c r="I149" s="28"/>
      <c r="J149" s="3"/>
      <c r="K149" s="28"/>
      <c r="L149" s="3"/>
    </row>
    <row r="150" spans="1:12" ht="15.75" customHeight="1" x14ac:dyDescent="0.25">
      <c r="A150" s="19"/>
      <c r="B150" s="20"/>
      <c r="C150" s="136" t="s">
        <v>56</v>
      </c>
      <c r="D150" s="137"/>
      <c r="E150" s="137"/>
      <c r="F150" s="137"/>
      <c r="G150" s="137"/>
      <c r="H150" s="3"/>
      <c r="I150" s="28"/>
      <c r="J150" s="67">
        <f>J94+J112+J131</f>
        <v>3735.64</v>
      </c>
      <c r="K150" s="28"/>
      <c r="L150" s="67">
        <f>L94+L112+L131</f>
        <v>88049.03</v>
      </c>
    </row>
    <row r="151" spans="1:12" ht="15.75" customHeight="1" x14ac:dyDescent="0.25">
      <c r="A151" s="19"/>
      <c r="B151" s="20"/>
      <c r="C151" s="136" t="s">
        <v>57</v>
      </c>
      <c r="D151" s="137"/>
      <c r="E151" s="137"/>
      <c r="F151" s="137"/>
      <c r="G151" s="137"/>
      <c r="H151" s="3"/>
      <c r="I151" s="28"/>
      <c r="J151" s="67">
        <f>J153+J156</f>
        <v>3479.94</v>
      </c>
      <c r="K151" s="28"/>
      <c r="L151" s="67"/>
    </row>
    <row r="152" spans="1:12" ht="15.75" customHeight="1" x14ac:dyDescent="0.25">
      <c r="A152" s="19"/>
      <c r="B152" s="20"/>
      <c r="C152" s="138" t="s">
        <v>58</v>
      </c>
      <c r="D152" s="139"/>
      <c r="E152" s="139"/>
      <c r="F152" s="139"/>
      <c r="G152" s="139"/>
      <c r="H152" s="3"/>
      <c r="I152" s="28"/>
      <c r="J152" s="3"/>
      <c r="K152" s="28"/>
      <c r="L152" s="67"/>
    </row>
    <row r="153" spans="1:12" ht="15.75" customHeight="1" x14ac:dyDescent="0.25">
      <c r="A153" s="19"/>
      <c r="B153" s="20"/>
      <c r="C153" s="136" t="s">
        <v>300</v>
      </c>
      <c r="D153" s="137"/>
      <c r="E153" s="137"/>
      <c r="F153" s="137"/>
      <c r="G153" s="137"/>
      <c r="H153" s="3"/>
      <c r="I153" s="28"/>
      <c r="J153" s="3">
        <f>J95+J113+J132</f>
        <v>3479.94</v>
      </c>
      <c r="K153" s="28"/>
      <c r="L153" s="67"/>
    </row>
    <row r="154" spans="1:12" ht="15.75" customHeight="1" x14ac:dyDescent="0.25">
      <c r="A154" s="19"/>
      <c r="B154" s="20"/>
      <c r="C154" s="138" t="s">
        <v>301</v>
      </c>
      <c r="D154" s="139"/>
      <c r="E154" s="139"/>
      <c r="F154" s="139"/>
      <c r="G154" s="139"/>
      <c r="H154" s="3"/>
      <c r="I154" s="28"/>
      <c r="J154" s="3"/>
      <c r="K154" s="28"/>
      <c r="L154" s="67"/>
    </row>
    <row r="155" spans="1:12" ht="15.75" customHeight="1" x14ac:dyDescent="0.25">
      <c r="A155" s="19"/>
      <c r="B155" s="20"/>
      <c r="C155" s="136" t="s">
        <v>302</v>
      </c>
      <c r="D155" s="137"/>
      <c r="E155" s="137"/>
      <c r="F155" s="137"/>
      <c r="G155" s="137"/>
      <c r="H155" s="3"/>
      <c r="I155" s="28"/>
      <c r="J155" s="67">
        <f>J96+J114+J133</f>
        <v>445.43</v>
      </c>
      <c r="K155" s="28"/>
      <c r="L155" s="67">
        <f>L96+L114+L133</f>
        <v>10498.78</v>
      </c>
    </row>
    <row r="156" spans="1:12" ht="15.75" customHeight="1" x14ac:dyDescent="0.25">
      <c r="A156" s="19"/>
      <c r="B156" s="20"/>
      <c r="C156" s="21" t="s">
        <v>295</v>
      </c>
      <c r="D156" s="82"/>
      <c r="E156" s="82"/>
      <c r="F156" s="82"/>
      <c r="G156" s="83"/>
      <c r="H156" s="3"/>
      <c r="I156" s="28"/>
      <c r="J156" s="67"/>
      <c r="K156" s="28"/>
      <c r="L156" s="67"/>
    </row>
    <row r="157" spans="1:12" ht="15.75" customHeight="1" x14ac:dyDescent="0.25">
      <c r="A157" s="19"/>
      <c r="B157" s="20"/>
      <c r="C157" s="136" t="s">
        <v>59</v>
      </c>
      <c r="D157" s="137"/>
      <c r="E157" s="137"/>
      <c r="F157" s="137"/>
      <c r="G157" s="137"/>
      <c r="H157" s="3"/>
      <c r="I157" s="28"/>
      <c r="J157" s="67">
        <f>J159+J160</f>
        <v>254546.28</v>
      </c>
      <c r="K157" s="28"/>
      <c r="L157" s="67"/>
    </row>
    <row r="158" spans="1:12" ht="15.75" customHeight="1" x14ac:dyDescent="0.25">
      <c r="A158" s="19"/>
      <c r="B158" s="20"/>
      <c r="C158" s="84" t="s">
        <v>58</v>
      </c>
      <c r="D158" s="82"/>
      <c r="E158" s="82"/>
      <c r="F158" s="82"/>
      <c r="G158" s="83"/>
      <c r="H158" s="3"/>
      <c r="I158" s="28"/>
      <c r="J158" s="67"/>
      <c r="K158" s="28"/>
      <c r="L158" s="67"/>
    </row>
    <row r="159" spans="1:12" ht="15.75" customHeight="1" x14ac:dyDescent="0.25">
      <c r="A159" s="19"/>
      <c r="B159" s="20"/>
      <c r="C159" s="85" t="s">
        <v>287</v>
      </c>
      <c r="D159" s="82"/>
      <c r="E159" s="82"/>
      <c r="F159" s="82"/>
      <c r="G159" s="83"/>
      <c r="H159" s="3"/>
      <c r="I159" s="3"/>
      <c r="J159" s="67">
        <f>J97+J103+J104+J115+J122+J123+J124+J134+J141+J142+J143</f>
        <v>253625.1</v>
      </c>
      <c r="K159" s="28"/>
      <c r="L159" s="67"/>
    </row>
    <row r="160" spans="1:12" ht="15.75" customHeight="1" x14ac:dyDescent="0.25">
      <c r="A160" s="19"/>
      <c r="B160" s="20"/>
      <c r="C160" s="28" t="s">
        <v>321</v>
      </c>
      <c r="D160" s="82"/>
      <c r="E160" s="82"/>
      <c r="F160" s="82"/>
      <c r="G160" s="83"/>
      <c r="H160" s="3"/>
      <c r="I160" s="28"/>
      <c r="J160" s="67">
        <f>J105+J106</f>
        <v>921.18</v>
      </c>
      <c r="K160" s="28"/>
      <c r="L160" s="67">
        <f>L105+L106</f>
        <v>8576.18</v>
      </c>
    </row>
    <row r="161" spans="1:12" ht="15.75" customHeight="1" x14ac:dyDescent="0.25">
      <c r="A161" s="19"/>
      <c r="B161" s="20"/>
      <c r="C161" s="136" t="s">
        <v>182</v>
      </c>
      <c r="D161" s="137"/>
      <c r="E161" s="137"/>
      <c r="F161" s="137"/>
      <c r="G161" s="137"/>
      <c r="H161" s="3"/>
      <c r="I161" s="28"/>
      <c r="J161" s="67"/>
      <c r="K161" s="28"/>
      <c r="L161" s="67"/>
    </row>
    <row r="162" spans="1:12" ht="15.75" customHeight="1" x14ac:dyDescent="0.25">
      <c r="A162" s="19"/>
      <c r="B162" s="20"/>
      <c r="C162" s="136" t="s">
        <v>326</v>
      </c>
      <c r="D162" s="137"/>
      <c r="E162" s="137"/>
      <c r="F162" s="137"/>
      <c r="G162" s="137"/>
      <c r="H162" s="3"/>
      <c r="I162" s="28"/>
      <c r="J162" s="67">
        <f>J107+J125+J144</f>
        <v>4181.07</v>
      </c>
      <c r="K162" s="28"/>
      <c r="L162" s="67">
        <f>L107+L125+L144</f>
        <v>98547.81</v>
      </c>
    </row>
    <row r="163" spans="1:12" ht="15.75" customHeight="1" x14ac:dyDescent="0.25">
      <c r="A163" s="19"/>
      <c r="B163" s="20"/>
      <c r="C163" s="136" t="s">
        <v>313</v>
      </c>
      <c r="D163" s="137"/>
      <c r="E163" s="137"/>
      <c r="F163" s="137"/>
      <c r="G163" s="137"/>
      <c r="H163" s="3"/>
      <c r="I163" s="28"/>
      <c r="J163" s="67">
        <f>J108+J126+J145</f>
        <v>4406.26</v>
      </c>
      <c r="K163" s="28"/>
      <c r="L163" s="67">
        <f>L108+L126+L145</f>
        <v>103855.5</v>
      </c>
    </row>
    <row r="164" spans="1:12" ht="15.75" customHeight="1" x14ac:dyDescent="0.25">
      <c r="A164" s="19"/>
      <c r="B164" s="20"/>
      <c r="C164" s="136" t="s">
        <v>314</v>
      </c>
      <c r="D164" s="137"/>
      <c r="E164" s="137"/>
      <c r="F164" s="137"/>
      <c r="G164" s="137"/>
      <c r="H164" s="3"/>
      <c r="I164" s="28"/>
      <c r="J164" s="67">
        <f>J109+J127+J146</f>
        <v>2619.67</v>
      </c>
      <c r="K164" s="28"/>
      <c r="L164" s="67">
        <f>L109+L127+L146</f>
        <v>61745.72</v>
      </c>
    </row>
    <row r="165" spans="1:12" ht="15.75" customHeight="1" x14ac:dyDescent="0.25">
      <c r="A165" s="19"/>
      <c r="B165" s="20"/>
      <c r="C165" s="136" t="s">
        <v>315</v>
      </c>
      <c r="D165" s="137"/>
      <c r="E165" s="137"/>
      <c r="F165" s="137"/>
      <c r="G165" s="137"/>
      <c r="H165" s="3"/>
      <c r="I165" s="28"/>
      <c r="J165" s="67"/>
      <c r="K165" s="28"/>
      <c r="L165" s="67"/>
    </row>
    <row r="166" spans="1:12" ht="15.75" customHeight="1" x14ac:dyDescent="0.25">
      <c r="A166" s="19"/>
      <c r="B166" s="20"/>
      <c r="C166" s="86" t="s">
        <v>58</v>
      </c>
      <c r="D166" s="82"/>
      <c r="E166" s="82"/>
      <c r="F166" s="82"/>
      <c r="G166" s="83"/>
      <c r="H166" s="3"/>
      <c r="I166" s="28"/>
      <c r="J166" s="67"/>
      <c r="K166" s="28"/>
      <c r="L166" s="67"/>
    </row>
    <row r="167" spans="1:12" ht="15.75" customHeight="1" x14ac:dyDescent="0.25">
      <c r="A167" s="19"/>
      <c r="B167" s="20"/>
      <c r="C167" s="28" t="s">
        <v>187</v>
      </c>
      <c r="D167" s="82"/>
      <c r="E167" s="82"/>
      <c r="F167" s="82"/>
      <c r="G167" s="83"/>
      <c r="H167" s="3"/>
      <c r="I167" s="28"/>
      <c r="J167" s="67"/>
      <c r="K167" s="28"/>
      <c r="L167" s="67"/>
    </row>
    <row r="168" spans="1:12" ht="15.75" customHeight="1" x14ac:dyDescent="0.25">
      <c r="A168" s="19"/>
      <c r="B168" s="20"/>
      <c r="C168" s="28" t="s">
        <v>322</v>
      </c>
      <c r="D168" s="82"/>
      <c r="E168" s="82"/>
      <c r="F168" s="82"/>
      <c r="G168" s="83"/>
      <c r="H168" s="3"/>
      <c r="I168" s="28"/>
      <c r="J168" s="67"/>
      <c r="K168" s="28"/>
      <c r="L168" s="67"/>
    </row>
    <row r="169" spans="1:12" ht="15.75" customHeight="1" x14ac:dyDescent="0.25">
      <c r="A169" s="19"/>
      <c r="B169" s="20"/>
      <c r="C169" s="136" t="s">
        <v>316</v>
      </c>
      <c r="D169" s="137"/>
      <c r="E169" s="137"/>
      <c r="F169" s="137"/>
      <c r="G169" s="137"/>
      <c r="H169" s="3"/>
      <c r="I169" s="28"/>
      <c r="J169" s="67"/>
      <c r="K169" s="28"/>
      <c r="L169" s="67"/>
    </row>
    <row r="170" spans="1:12" ht="16.5" x14ac:dyDescent="0.25">
      <c r="A170" s="19"/>
      <c r="B170" s="20"/>
      <c r="C170" s="144" t="s">
        <v>330</v>
      </c>
      <c r="D170" s="145"/>
      <c r="E170" s="145"/>
      <c r="F170" s="145"/>
      <c r="G170" s="145"/>
      <c r="H170" s="3"/>
      <c r="I170" s="28"/>
      <c r="J170" s="87">
        <f>J148+J163+J164+J165+J169</f>
        <v>268787.78999999998</v>
      </c>
      <c r="K170" s="28"/>
      <c r="L170" s="67"/>
    </row>
    <row r="171" spans="1:12" ht="15.75" customHeight="1" x14ac:dyDescent="0.25">
      <c r="A171" s="19"/>
      <c r="B171" s="20"/>
      <c r="C171" s="138" t="s">
        <v>58</v>
      </c>
      <c r="D171" s="139"/>
      <c r="E171" s="139"/>
      <c r="F171" s="139"/>
      <c r="G171" s="139"/>
      <c r="H171" s="3"/>
      <c r="I171" s="28"/>
      <c r="J171" s="3"/>
      <c r="K171" s="28"/>
      <c r="L171" s="67"/>
    </row>
    <row r="172" spans="1:12" ht="15.75" customHeight="1" x14ac:dyDescent="0.25">
      <c r="A172" s="19"/>
      <c r="B172" s="20"/>
      <c r="C172" s="136" t="s">
        <v>310</v>
      </c>
      <c r="D172" s="137"/>
      <c r="E172" s="137"/>
      <c r="F172" s="137"/>
      <c r="G172" s="137"/>
      <c r="H172" s="3"/>
      <c r="I172" s="28"/>
      <c r="J172" s="67"/>
      <c r="K172" s="28"/>
      <c r="L172" s="67"/>
    </row>
    <row r="173" spans="1:12" ht="16.5" x14ac:dyDescent="0.25">
      <c r="A173" s="19"/>
      <c r="B173" s="20"/>
      <c r="C173" s="136" t="s">
        <v>311</v>
      </c>
      <c r="D173" s="137"/>
      <c r="E173" s="137"/>
      <c r="F173" s="137"/>
      <c r="G173" s="137"/>
      <c r="H173" s="3"/>
      <c r="I173" s="28"/>
      <c r="J173" s="67"/>
      <c r="K173" s="28"/>
      <c r="L173" s="67"/>
    </row>
    <row r="174" spans="1:12" ht="35.25" customHeight="1" x14ac:dyDescent="0.25">
      <c r="A174" s="147" t="s">
        <v>418</v>
      </c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</row>
    <row r="175" spans="1:12" ht="33" x14ac:dyDescent="0.25">
      <c r="A175" s="62" t="s">
        <v>92</v>
      </c>
      <c r="B175" s="20" t="s">
        <v>204</v>
      </c>
      <c r="C175" s="21" t="s">
        <v>93</v>
      </c>
      <c r="D175" s="63" t="s">
        <v>63</v>
      </c>
      <c r="E175" s="64">
        <v>4</v>
      </c>
      <c r="F175" s="28"/>
      <c r="G175" s="75">
        <f>E175</f>
        <v>4</v>
      </c>
      <c r="H175" s="3"/>
      <c r="I175" s="28"/>
      <c r="J175" s="3"/>
      <c r="K175" s="28"/>
      <c r="L175" s="3"/>
    </row>
    <row r="176" spans="1:12" ht="16.5" x14ac:dyDescent="0.25">
      <c r="A176" s="19"/>
      <c r="B176" s="66">
        <v>1</v>
      </c>
      <c r="C176" s="21" t="s">
        <v>36</v>
      </c>
      <c r="D176" s="28"/>
      <c r="E176" s="28"/>
      <c r="F176" s="28"/>
      <c r="G176" s="29"/>
      <c r="H176" s="67">
        <v>37.729999999999997</v>
      </c>
      <c r="I176" s="64"/>
      <c r="J176" s="67">
        <f>G175*H176</f>
        <v>150.91999999999999</v>
      </c>
      <c r="K176" s="64">
        <v>23.57</v>
      </c>
      <c r="L176" s="67">
        <f>J176*K176</f>
        <v>3557.18</v>
      </c>
    </row>
    <row r="177" spans="1:12" ht="16.5" x14ac:dyDescent="0.25">
      <c r="A177" s="19"/>
      <c r="B177" s="66">
        <v>2</v>
      </c>
      <c r="C177" s="21" t="s">
        <v>37</v>
      </c>
      <c r="D177" s="28"/>
      <c r="E177" s="28"/>
      <c r="F177" s="64"/>
      <c r="G177" s="29"/>
      <c r="H177" s="67">
        <v>34.56</v>
      </c>
      <c r="I177" s="64"/>
      <c r="J177" s="67">
        <f>G175*H177</f>
        <v>138.24</v>
      </c>
      <c r="K177" s="28"/>
      <c r="L177" s="3"/>
    </row>
    <row r="178" spans="1:12" ht="16.5" x14ac:dyDescent="0.25">
      <c r="A178" s="19"/>
      <c r="B178" s="66">
        <v>3</v>
      </c>
      <c r="C178" s="21" t="s">
        <v>234</v>
      </c>
      <c r="D178" s="28"/>
      <c r="E178" s="28"/>
      <c r="F178" s="28"/>
      <c r="G178" s="29"/>
      <c r="H178" s="67">
        <v>5.4</v>
      </c>
      <c r="I178" s="64"/>
      <c r="J178" s="67">
        <f>G175*H178</f>
        <v>21.6</v>
      </c>
      <c r="K178" s="64">
        <v>23.57</v>
      </c>
      <c r="L178" s="67">
        <f>J178*K178</f>
        <v>509.11</v>
      </c>
    </row>
    <row r="179" spans="1:12" ht="16.5" x14ac:dyDescent="0.25">
      <c r="A179" s="19"/>
      <c r="B179" s="66">
        <v>4</v>
      </c>
      <c r="C179" s="21" t="s">
        <v>38</v>
      </c>
      <c r="D179" s="28"/>
      <c r="E179" s="28"/>
      <c r="F179" s="64"/>
      <c r="G179" s="29"/>
      <c r="H179" s="67">
        <v>1.6</v>
      </c>
      <c r="I179" s="64"/>
      <c r="J179" s="67">
        <f>G175*H179</f>
        <v>6.4</v>
      </c>
      <c r="K179" s="28"/>
      <c r="L179" s="3"/>
    </row>
    <row r="180" spans="1:12" ht="16.5" x14ac:dyDescent="0.25">
      <c r="A180" s="19"/>
      <c r="B180" s="20" t="s">
        <v>247</v>
      </c>
      <c r="C180" s="21" t="s">
        <v>94</v>
      </c>
      <c r="D180" s="63" t="s">
        <v>63</v>
      </c>
      <c r="E180" s="64">
        <v>0.24</v>
      </c>
      <c r="F180" s="28"/>
      <c r="G180" s="65">
        <f>E180*G175</f>
        <v>0.96</v>
      </c>
      <c r="H180" s="3"/>
      <c r="I180" s="28"/>
      <c r="J180" s="3"/>
      <c r="K180" s="28"/>
      <c r="L180" s="3"/>
    </row>
    <row r="181" spans="1:12" ht="16.5" x14ac:dyDescent="0.25">
      <c r="A181" s="19"/>
      <c r="B181" s="20" t="s">
        <v>248</v>
      </c>
      <c r="C181" s="21" t="s">
        <v>95</v>
      </c>
      <c r="D181" s="63" t="s">
        <v>96</v>
      </c>
      <c r="E181" s="64">
        <v>0.38</v>
      </c>
      <c r="F181" s="28"/>
      <c r="G181" s="65">
        <f>E181*G175</f>
        <v>1.52</v>
      </c>
      <c r="H181" s="3"/>
      <c r="I181" s="28"/>
      <c r="J181" s="3"/>
      <c r="K181" s="28"/>
      <c r="L181" s="3"/>
    </row>
    <row r="182" spans="1:12" ht="16.5" x14ac:dyDescent="0.25">
      <c r="A182" s="19"/>
      <c r="B182" s="20"/>
      <c r="C182" s="21" t="s">
        <v>39</v>
      </c>
      <c r="D182" s="63" t="s">
        <v>27</v>
      </c>
      <c r="E182" s="64">
        <v>4.54</v>
      </c>
      <c r="F182" s="64"/>
      <c r="G182" s="65">
        <f>E182*G175</f>
        <v>18.16</v>
      </c>
      <c r="H182" s="3"/>
      <c r="I182" s="28"/>
      <c r="J182" s="3"/>
      <c r="K182" s="28"/>
      <c r="L182" s="3"/>
    </row>
    <row r="183" spans="1:12" ht="16.5" x14ac:dyDescent="0.25">
      <c r="A183" s="19"/>
      <c r="B183" s="20"/>
      <c r="C183" s="21" t="s">
        <v>40</v>
      </c>
      <c r="D183" s="63" t="s">
        <v>27</v>
      </c>
      <c r="E183" s="64">
        <v>0.4</v>
      </c>
      <c r="F183" s="64"/>
      <c r="G183" s="80">
        <f>E183*G175</f>
        <v>1.6</v>
      </c>
      <c r="H183" s="3"/>
      <c r="I183" s="28"/>
      <c r="J183" s="3"/>
      <c r="K183" s="28"/>
      <c r="L183" s="3"/>
    </row>
    <row r="184" spans="1:12" ht="16.5" x14ac:dyDescent="0.25">
      <c r="A184" s="19"/>
      <c r="B184" s="20"/>
      <c r="C184" s="69" t="s">
        <v>41</v>
      </c>
      <c r="D184" s="70"/>
      <c r="E184" s="70"/>
      <c r="F184" s="70"/>
      <c r="G184" s="71"/>
      <c r="H184" s="72">
        <f>H176+H177+H179</f>
        <v>73.89</v>
      </c>
      <c r="I184" s="70"/>
      <c r="J184" s="72">
        <f>J176+J177+J179</f>
        <v>295.56</v>
      </c>
      <c r="K184" s="70"/>
      <c r="L184" s="73"/>
    </row>
    <row r="185" spans="1:12" ht="40.5" customHeight="1" x14ac:dyDescent="0.25">
      <c r="A185" s="62" t="s">
        <v>97</v>
      </c>
      <c r="B185" s="20" t="s">
        <v>205</v>
      </c>
      <c r="C185" s="21" t="s">
        <v>432</v>
      </c>
      <c r="D185" s="63" t="s">
        <v>63</v>
      </c>
      <c r="E185" s="28">
        <v>0.24</v>
      </c>
      <c r="F185" s="28"/>
      <c r="G185" s="65">
        <f>E185*G175</f>
        <v>0.96</v>
      </c>
      <c r="H185" s="67">
        <v>519.79999999999995</v>
      </c>
      <c r="I185" s="64"/>
      <c r="J185" s="67">
        <f>H185*G185</f>
        <v>499.01</v>
      </c>
      <c r="K185" s="64"/>
      <c r="L185" s="67"/>
    </row>
    <row r="186" spans="1:12" ht="49.5" x14ac:dyDescent="0.25">
      <c r="A186" s="62" t="s">
        <v>99</v>
      </c>
      <c r="B186" s="20" t="s">
        <v>431</v>
      </c>
      <c r="C186" s="21" t="s">
        <v>100</v>
      </c>
      <c r="D186" s="63" t="s">
        <v>96</v>
      </c>
      <c r="E186" s="28">
        <v>0.38</v>
      </c>
      <c r="F186" s="28"/>
      <c r="G186" s="65">
        <f>E186*G175</f>
        <v>1.52</v>
      </c>
      <c r="H186" s="67">
        <v>10500</v>
      </c>
      <c r="I186" s="64"/>
      <c r="J186" s="67">
        <f>L186/K186</f>
        <v>2407.2399999999998</v>
      </c>
      <c r="K186" s="64">
        <v>6.63</v>
      </c>
      <c r="L186" s="67">
        <f>H186*G186</f>
        <v>15960</v>
      </c>
    </row>
    <row r="187" spans="1:12" ht="16.5" x14ac:dyDescent="0.3">
      <c r="A187" s="19"/>
      <c r="B187" s="74"/>
      <c r="C187" s="21" t="s">
        <v>42</v>
      </c>
      <c r="D187" s="28"/>
      <c r="E187" s="28"/>
      <c r="F187" s="28"/>
      <c r="G187" s="29"/>
      <c r="H187" s="3"/>
      <c r="I187" s="28"/>
      <c r="J187" s="67">
        <f>J176+J178</f>
        <v>172.52</v>
      </c>
      <c r="K187" s="28"/>
      <c r="L187" s="67">
        <f>L178+L176</f>
        <v>4066.29</v>
      </c>
    </row>
    <row r="188" spans="1:12" ht="16.5" x14ac:dyDescent="0.3">
      <c r="A188" s="19"/>
      <c r="B188" s="74" t="s">
        <v>377</v>
      </c>
      <c r="C188" s="21" t="s">
        <v>85</v>
      </c>
      <c r="D188" s="63" t="s">
        <v>44</v>
      </c>
      <c r="E188" s="28">
        <v>110</v>
      </c>
      <c r="F188" s="28"/>
      <c r="G188" s="75">
        <f>E188</f>
        <v>110</v>
      </c>
      <c r="H188" s="3"/>
      <c r="I188" s="28"/>
      <c r="J188" s="67">
        <f>G188*J187/100</f>
        <v>189.77</v>
      </c>
      <c r="K188" s="28"/>
      <c r="L188" s="67">
        <f>L187*G188/100</f>
        <v>4472.92</v>
      </c>
    </row>
    <row r="189" spans="1:12" ht="16.5" x14ac:dyDescent="0.3">
      <c r="A189" s="19"/>
      <c r="B189" s="89" t="s">
        <v>378</v>
      </c>
      <c r="C189" s="21" t="s">
        <v>86</v>
      </c>
      <c r="D189" s="63" t="s">
        <v>44</v>
      </c>
      <c r="E189" s="28">
        <v>69</v>
      </c>
      <c r="F189" s="28"/>
      <c r="G189" s="75">
        <f>E189</f>
        <v>69</v>
      </c>
      <c r="H189" s="3"/>
      <c r="I189" s="28"/>
      <c r="J189" s="67">
        <f>G189*J187/100</f>
        <v>119.04</v>
      </c>
      <c r="K189" s="28"/>
      <c r="L189" s="67">
        <f>L187*G189/100</f>
        <v>2805.74</v>
      </c>
    </row>
    <row r="190" spans="1:12" ht="16.5" x14ac:dyDescent="0.3">
      <c r="A190" s="76"/>
      <c r="B190" s="74"/>
      <c r="C190" s="78" t="s">
        <v>46</v>
      </c>
      <c r="D190" s="70"/>
      <c r="E190" s="70"/>
      <c r="F190" s="70"/>
      <c r="G190" s="71"/>
      <c r="H190" s="73"/>
      <c r="I190" s="70"/>
      <c r="J190" s="79">
        <f>J184+J185+J186+J188+J189</f>
        <v>3510.62</v>
      </c>
      <c r="K190" s="70"/>
      <c r="L190" s="79"/>
    </row>
    <row r="191" spans="1:12" ht="33" x14ac:dyDescent="0.3">
      <c r="A191" s="62" t="s">
        <v>101</v>
      </c>
      <c r="B191" s="74" t="s">
        <v>204</v>
      </c>
      <c r="C191" s="21" t="s">
        <v>93</v>
      </c>
      <c r="D191" s="63" t="s">
        <v>63</v>
      </c>
      <c r="E191" s="64">
        <v>3</v>
      </c>
      <c r="F191" s="28"/>
      <c r="G191" s="75">
        <f>E191</f>
        <v>3</v>
      </c>
      <c r="H191" s="3"/>
      <c r="I191" s="28"/>
      <c r="J191" s="3"/>
      <c r="K191" s="28"/>
      <c r="L191" s="3"/>
    </row>
    <row r="192" spans="1:12" ht="33" x14ac:dyDescent="0.3">
      <c r="A192" s="19"/>
      <c r="B192" s="47" t="s">
        <v>408</v>
      </c>
      <c r="C192" s="84" t="s">
        <v>277</v>
      </c>
      <c r="D192" s="28"/>
      <c r="E192" s="28"/>
      <c r="F192" s="28"/>
      <c r="G192" s="29"/>
      <c r="H192" s="3"/>
      <c r="I192" s="28"/>
      <c r="J192" s="3"/>
      <c r="K192" s="28"/>
      <c r="L192" s="3"/>
    </row>
    <row r="193" spans="1:12" ht="16.5" x14ac:dyDescent="0.3">
      <c r="A193" s="19"/>
      <c r="B193" s="74">
        <v>1</v>
      </c>
      <c r="C193" s="21" t="s">
        <v>36</v>
      </c>
      <c r="D193" s="28"/>
      <c r="E193" s="28"/>
      <c r="F193" s="28"/>
      <c r="G193" s="29"/>
      <c r="H193" s="67">
        <v>37.729999999999997</v>
      </c>
      <c r="I193" s="64">
        <v>1.1000000000000001</v>
      </c>
      <c r="J193" s="67">
        <f>G191*H193*I193</f>
        <v>124.51</v>
      </c>
      <c r="K193" s="64">
        <v>23.57</v>
      </c>
      <c r="L193" s="67">
        <f>J193*K193</f>
        <v>2934.7</v>
      </c>
    </row>
    <row r="194" spans="1:12" ht="16.5" x14ac:dyDescent="0.3">
      <c r="A194" s="19"/>
      <c r="B194" s="74">
        <v>2</v>
      </c>
      <c r="C194" s="21" t="s">
        <v>37</v>
      </c>
      <c r="D194" s="28"/>
      <c r="E194" s="28"/>
      <c r="F194" s="64"/>
      <c r="G194" s="29"/>
      <c r="H194" s="67">
        <v>34.56</v>
      </c>
      <c r="I194" s="64"/>
      <c r="J194" s="67">
        <f>G191*H194</f>
        <v>103.68</v>
      </c>
      <c r="K194" s="28"/>
      <c r="L194" s="3"/>
    </row>
    <row r="195" spans="1:12" ht="16.5" x14ac:dyDescent="0.3">
      <c r="A195" s="19"/>
      <c r="B195" s="74">
        <v>3</v>
      </c>
      <c r="C195" s="21" t="s">
        <v>234</v>
      </c>
      <c r="D195" s="28"/>
      <c r="E195" s="28"/>
      <c r="F195" s="28"/>
      <c r="G195" s="29"/>
      <c r="H195" s="67">
        <v>5.4</v>
      </c>
      <c r="I195" s="64"/>
      <c r="J195" s="67">
        <f>G191*H195</f>
        <v>16.2</v>
      </c>
      <c r="K195" s="64">
        <v>23.57</v>
      </c>
      <c r="L195" s="67">
        <f>J195*K195</f>
        <v>381.83</v>
      </c>
    </row>
    <row r="196" spans="1:12" ht="16.5" x14ac:dyDescent="0.3">
      <c r="A196" s="19"/>
      <c r="B196" s="74">
        <v>4</v>
      </c>
      <c r="C196" s="21" t="s">
        <v>38</v>
      </c>
      <c r="D196" s="28"/>
      <c r="E196" s="28"/>
      <c r="F196" s="64"/>
      <c r="G196" s="29"/>
      <c r="H196" s="67">
        <v>1.6</v>
      </c>
      <c r="I196" s="64"/>
      <c r="J196" s="67">
        <f>G191*H196</f>
        <v>4.8</v>
      </c>
      <c r="K196" s="28"/>
      <c r="L196" s="3"/>
    </row>
    <row r="197" spans="1:12" ht="16.5" x14ac:dyDescent="0.3">
      <c r="A197" s="19"/>
      <c r="B197" s="74" t="s">
        <v>247</v>
      </c>
      <c r="C197" s="21" t="s">
        <v>94</v>
      </c>
      <c r="D197" s="63" t="s">
        <v>63</v>
      </c>
      <c r="E197" s="64">
        <v>0.24</v>
      </c>
      <c r="F197" s="28"/>
      <c r="G197" s="65">
        <f>E197*G191</f>
        <v>0.72</v>
      </c>
      <c r="H197" s="3"/>
      <c r="I197" s="28"/>
      <c r="J197" s="3"/>
      <c r="K197" s="28"/>
      <c r="L197" s="3"/>
    </row>
    <row r="198" spans="1:12" ht="16.5" x14ac:dyDescent="0.3">
      <c r="A198" s="19"/>
      <c r="B198" s="74" t="s">
        <v>248</v>
      </c>
      <c r="C198" s="21" t="s">
        <v>95</v>
      </c>
      <c r="D198" s="63" t="s">
        <v>96</v>
      </c>
      <c r="E198" s="64">
        <v>0.38</v>
      </c>
      <c r="F198" s="28"/>
      <c r="G198" s="65">
        <f>E198*G191</f>
        <v>1.1399999999999999</v>
      </c>
      <c r="H198" s="3"/>
      <c r="I198" s="28"/>
      <c r="J198" s="3"/>
      <c r="K198" s="28"/>
      <c r="L198" s="3"/>
    </row>
    <row r="199" spans="1:12" ht="16.5" x14ac:dyDescent="0.3">
      <c r="A199" s="19"/>
      <c r="B199" s="74"/>
      <c r="C199" s="21" t="s">
        <v>39</v>
      </c>
      <c r="D199" s="63" t="s">
        <v>27</v>
      </c>
      <c r="E199" s="64">
        <v>4.54</v>
      </c>
      <c r="F199" s="64">
        <v>1.1000000000000001</v>
      </c>
      <c r="G199" s="65">
        <f>E199*F199*G191</f>
        <v>14.98</v>
      </c>
      <c r="H199" s="3"/>
      <c r="I199" s="28"/>
      <c r="J199" s="3"/>
      <c r="K199" s="28"/>
      <c r="L199" s="3"/>
    </row>
    <row r="200" spans="1:12" ht="16.5" x14ac:dyDescent="0.3">
      <c r="A200" s="19"/>
      <c r="B200" s="74"/>
      <c r="C200" s="21" t="s">
        <v>40</v>
      </c>
      <c r="D200" s="63" t="s">
        <v>27</v>
      </c>
      <c r="E200" s="64">
        <v>0.4</v>
      </c>
      <c r="F200" s="64"/>
      <c r="G200" s="80">
        <f>E200*G191</f>
        <v>1.2</v>
      </c>
      <c r="H200" s="3"/>
      <c r="I200" s="28"/>
      <c r="J200" s="3"/>
      <c r="K200" s="28"/>
      <c r="L200" s="3"/>
    </row>
    <row r="201" spans="1:12" ht="16.5" x14ac:dyDescent="0.3">
      <c r="A201" s="19"/>
      <c r="B201" s="74"/>
      <c r="C201" s="69" t="s">
        <v>41</v>
      </c>
      <c r="D201" s="70"/>
      <c r="E201" s="70"/>
      <c r="F201" s="70"/>
      <c r="G201" s="71"/>
      <c r="H201" s="72">
        <f>H193+H194+H196</f>
        <v>73.89</v>
      </c>
      <c r="I201" s="70"/>
      <c r="J201" s="72">
        <f>J193+J194+J196</f>
        <v>232.99</v>
      </c>
      <c r="K201" s="70"/>
      <c r="L201" s="73"/>
    </row>
    <row r="202" spans="1:12" ht="33" x14ac:dyDescent="0.3">
      <c r="A202" s="62" t="s">
        <v>102</v>
      </c>
      <c r="B202" s="74" t="s">
        <v>205</v>
      </c>
      <c r="C202" s="21" t="s">
        <v>98</v>
      </c>
      <c r="D202" s="63" t="s">
        <v>63</v>
      </c>
      <c r="E202" s="28">
        <v>0.24</v>
      </c>
      <c r="F202" s="28"/>
      <c r="G202" s="65">
        <f>E202*G191</f>
        <v>0.72</v>
      </c>
      <c r="H202" s="67">
        <v>519.79999999999995</v>
      </c>
      <c r="I202" s="64"/>
      <c r="J202" s="67">
        <f>H202*G202</f>
        <v>374.26</v>
      </c>
      <c r="K202" s="64"/>
      <c r="L202" s="67"/>
    </row>
    <row r="203" spans="1:12" ht="33" x14ac:dyDescent="0.3">
      <c r="A203" s="62" t="s">
        <v>103</v>
      </c>
      <c r="B203" s="74" t="s">
        <v>206</v>
      </c>
      <c r="C203" s="21" t="s">
        <v>104</v>
      </c>
      <c r="D203" s="63" t="s">
        <v>96</v>
      </c>
      <c r="E203" s="28">
        <v>0.38</v>
      </c>
      <c r="F203" s="28"/>
      <c r="G203" s="65">
        <f>E203*G191</f>
        <v>1.1399999999999999</v>
      </c>
      <c r="H203" s="67">
        <v>2027</v>
      </c>
      <c r="I203" s="64"/>
      <c r="J203" s="67">
        <f>H203*G203</f>
        <v>2310.7800000000002</v>
      </c>
      <c r="K203" s="64"/>
      <c r="L203" s="67"/>
    </row>
    <row r="204" spans="1:12" ht="16.5" x14ac:dyDescent="0.3">
      <c r="A204" s="19"/>
      <c r="B204" s="74"/>
      <c r="C204" s="21" t="s">
        <v>42</v>
      </c>
      <c r="D204" s="28"/>
      <c r="E204" s="28"/>
      <c r="F204" s="28"/>
      <c r="G204" s="29"/>
      <c r="H204" s="3"/>
      <c r="I204" s="28"/>
      <c r="J204" s="67">
        <f>J193+J195</f>
        <v>140.71</v>
      </c>
      <c r="K204" s="28"/>
      <c r="L204" s="67">
        <f>L195+L193</f>
        <v>3316.53</v>
      </c>
    </row>
    <row r="205" spans="1:12" ht="16.5" x14ac:dyDescent="0.3">
      <c r="A205" s="19"/>
      <c r="B205" s="74" t="s">
        <v>377</v>
      </c>
      <c r="C205" s="21" t="s">
        <v>85</v>
      </c>
      <c r="D205" s="63" t="s">
        <v>44</v>
      </c>
      <c r="E205" s="28">
        <v>110</v>
      </c>
      <c r="F205" s="28"/>
      <c r="G205" s="75">
        <f>E205</f>
        <v>110</v>
      </c>
      <c r="H205" s="3"/>
      <c r="I205" s="28"/>
      <c r="J205" s="67">
        <f>G205*J204/100</f>
        <v>154.78</v>
      </c>
      <c r="K205" s="28"/>
      <c r="L205" s="67">
        <f>L204*G205/100</f>
        <v>3648.18</v>
      </c>
    </row>
    <row r="206" spans="1:12" ht="16.5" x14ac:dyDescent="0.3">
      <c r="A206" s="19"/>
      <c r="B206" s="89" t="s">
        <v>378</v>
      </c>
      <c r="C206" s="21" t="s">
        <v>86</v>
      </c>
      <c r="D206" s="63" t="s">
        <v>44</v>
      </c>
      <c r="E206" s="28">
        <v>69</v>
      </c>
      <c r="F206" s="28"/>
      <c r="G206" s="75">
        <f>E206</f>
        <v>69</v>
      </c>
      <c r="H206" s="3"/>
      <c r="I206" s="28"/>
      <c r="J206" s="67">
        <f>G206*J204/100</f>
        <v>97.09</v>
      </c>
      <c r="K206" s="28"/>
      <c r="L206" s="67">
        <f>L204*G206/100</f>
        <v>2288.41</v>
      </c>
    </row>
    <row r="207" spans="1:12" ht="15.75" customHeight="1" x14ac:dyDescent="0.3">
      <c r="A207" s="76"/>
      <c r="B207" s="74"/>
      <c r="C207" s="78" t="s">
        <v>46</v>
      </c>
      <c r="D207" s="70"/>
      <c r="E207" s="70"/>
      <c r="F207" s="70"/>
      <c r="G207" s="71"/>
      <c r="H207" s="73"/>
      <c r="I207" s="70"/>
      <c r="J207" s="79">
        <f>J201+J202+J203+J205+J206</f>
        <v>3169.9</v>
      </c>
      <c r="K207" s="70"/>
      <c r="L207" s="79"/>
    </row>
    <row r="208" spans="1:12" ht="16.5" x14ac:dyDescent="0.3">
      <c r="A208" s="19"/>
      <c r="B208" s="74"/>
      <c r="C208" s="144" t="s">
        <v>331</v>
      </c>
      <c r="D208" s="145"/>
      <c r="E208" s="145"/>
      <c r="F208" s="145"/>
      <c r="G208" s="145"/>
      <c r="H208" s="3"/>
      <c r="I208" s="28"/>
      <c r="J208" s="67">
        <f>J210+J211+J217+J221</f>
        <v>6119.84</v>
      </c>
      <c r="K208" s="28"/>
      <c r="L208" s="3"/>
    </row>
    <row r="209" spans="1:12" ht="15.75" customHeight="1" x14ac:dyDescent="0.3">
      <c r="A209" s="19"/>
      <c r="B209" s="74"/>
      <c r="C209" s="138" t="s">
        <v>55</v>
      </c>
      <c r="D209" s="139"/>
      <c r="E209" s="139"/>
      <c r="F209" s="139"/>
      <c r="G209" s="139"/>
      <c r="H209" s="3"/>
      <c r="I209" s="28"/>
      <c r="J209" s="3"/>
      <c r="K209" s="28"/>
      <c r="L209" s="3"/>
    </row>
    <row r="210" spans="1:12" ht="15.75" customHeight="1" x14ac:dyDescent="0.3">
      <c r="A210" s="19"/>
      <c r="B210" s="74"/>
      <c r="C210" s="136" t="s">
        <v>56</v>
      </c>
      <c r="D210" s="137"/>
      <c r="E210" s="137"/>
      <c r="F210" s="137"/>
      <c r="G210" s="137"/>
      <c r="H210" s="3"/>
      <c r="I210" s="28"/>
      <c r="J210" s="67">
        <f>J176+J193</f>
        <v>275.43</v>
      </c>
      <c r="K210" s="28"/>
      <c r="L210" s="67">
        <f>L176+L193</f>
        <v>6491.88</v>
      </c>
    </row>
    <row r="211" spans="1:12" ht="15.75" customHeight="1" x14ac:dyDescent="0.3">
      <c r="A211" s="19"/>
      <c r="B211" s="74"/>
      <c r="C211" s="136" t="s">
        <v>57</v>
      </c>
      <c r="D211" s="137"/>
      <c r="E211" s="137"/>
      <c r="F211" s="137"/>
      <c r="G211" s="137"/>
      <c r="H211" s="3"/>
      <c r="I211" s="28"/>
      <c r="J211" s="67">
        <f>J213+J216</f>
        <v>241.92</v>
      </c>
      <c r="K211" s="28"/>
      <c r="L211" s="67"/>
    </row>
    <row r="212" spans="1:12" ht="15.75" customHeight="1" x14ac:dyDescent="0.3">
      <c r="A212" s="19"/>
      <c r="B212" s="74"/>
      <c r="C212" s="138" t="s">
        <v>58</v>
      </c>
      <c r="D212" s="139"/>
      <c r="E212" s="139"/>
      <c r="F212" s="139"/>
      <c r="G212" s="139"/>
      <c r="H212" s="3"/>
      <c r="I212" s="28"/>
      <c r="J212" s="3"/>
      <c r="K212" s="28"/>
      <c r="L212" s="67"/>
    </row>
    <row r="213" spans="1:12" ht="15.75" customHeight="1" x14ac:dyDescent="0.25">
      <c r="A213" s="19"/>
      <c r="B213" s="20"/>
      <c r="C213" s="136" t="s">
        <v>300</v>
      </c>
      <c r="D213" s="137"/>
      <c r="E213" s="137"/>
      <c r="F213" s="137"/>
      <c r="G213" s="137"/>
      <c r="H213" s="3"/>
      <c r="I213" s="28"/>
      <c r="J213" s="3">
        <f>J177+J194</f>
        <v>241.92</v>
      </c>
      <c r="K213" s="28"/>
      <c r="L213" s="67"/>
    </row>
    <row r="214" spans="1:12" ht="15.75" customHeight="1" x14ac:dyDescent="0.25">
      <c r="A214" s="19"/>
      <c r="B214" s="20"/>
      <c r="C214" s="138" t="s">
        <v>301</v>
      </c>
      <c r="D214" s="139"/>
      <c r="E214" s="139"/>
      <c r="F214" s="139"/>
      <c r="G214" s="139"/>
      <c r="H214" s="3"/>
      <c r="I214" s="28"/>
      <c r="J214" s="3"/>
      <c r="K214" s="28"/>
      <c r="L214" s="67"/>
    </row>
    <row r="215" spans="1:12" ht="15.75" customHeight="1" x14ac:dyDescent="0.3">
      <c r="A215" s="19"/>
      <c r="B215" s="74"/>
      <c r="C215" s="136" t="s">
        <v>302</v>
      </c>
      <c r="D215" s="137"/>
      <c r="E215" s="137"/>
      <c r="F215" s="137"/>
      <c r="G215" s="137"/>
      <c r="H215" s="3"/>
      <c r="I215" s="28"/>
      <c r="J215" s="67">
        <f>J178+J195</f>
        <v>37.799999999999997</v>
      </c>
      <c r="K215" s="28"/>
      <c r="L215" s="67">
        <f>L178+L195</f>
        <v>890.94</v>
      </c>
    </row>
    <row r="216" spans="1:12" ht="15.75" customHeight="1" x14ac:dyDescent="0.3">
      <c r="A216" s="19"/>
      <c r="B216" s="74"/>
      <c r="C216" s="21" t="s">
        <v>295</v>
      </c>
      <c r="D216" s="82"/>
      <c r="E216" s="82"/>
      <c r="F216" s="82"/>
      <c r="G216" s="83"/>
      <c r="H216" s="3"/>
      <c r="I216" s="28"/>
      <c r="J216" s="67"/>
      <c r="K216" s="28"/>
      <c r="L216" s="67"/>
    </row>
    <row r="217" spans="1:12" ht="15.75" customHeight="1" x14ac:dyDescent="0.3">
      <c r="A217" s="19"/>
      <c r="B217" s="74"/>
      <c r="C217" s="136" t="s">
        <v>59</v>
      </c>
      <c r="D217" s="137"/>
      <c r="E217" s="137"/>
      <c r="F217" s="137"/>
      <c r="G217" s="137"/>
      <c r="H217" s="3"/>
      <c r="I217" s="28"/>
      <c r="J217" s="67">
        <f>J219+J220</f>
        <v>5602.49</v>
      </c>
      <c r="K217" s="28"/>
      <c r="L217" s="67"/>
    </row>
    <row r="218" spans="1:12" ht="15.75" customHeight="1" x14ac:dyDescent="0.3">
      <c r="A218" s="19"/>
      <c r="B218" s="74"/>
      <c r="C218" s="84" t="s">
        <v>58</v>
      </c>
      <c r="D218" s="82"/>
      <c r="E218" s="82"/>
      <c r="F218" s="82"/>
      <c r="G218" s="83"/>
      <c r="H218" s="3"/>
      <c r="I218" s="28"/>
      <c r="J218" s="67"/>
      <c r="K218" s="28"/>
      <c r="L218" s="67"/>
    </row>
    <row r="219" spans="1:12" ht="15.75" customHeight="1" x14ac:dyDescent="0.3">
      <c r="A219" s="19"/>
      <c r="B219" s="74"/>
      <c r="C219" s="85" t="s">
        <v>287</v>
      </c>
      <c r="D219" s="82"/>
      <c r="E219" s="82"/>
      <c r="F219" s="82"/>
      <c r="G219" s="83"/>
      <c r="H219" s="3"/>
      <c r="I219" s="28"/>
      <c r="J219" s="67">
        <f>J179+J185+J186+J196+J202+J203</f>
        <v>5602.49</v>
      </c>
      <c r="K219" s="28"/>
      <c r="L219" s="67"/>
    </row>
    <row r="220" spans="1:12" ht="15.75" customHeight="1" x14ac:dyDescent="0.3">
      <c r="A220" s="19"/>
      <c r="B220" s="74"/>
      <c r="C220" s="28" t="s">
        <v>321</v>
      </c>
      <c r="D220" s="82"/>
      <c r="E220" s="82"/>
      <c r="F220" s="82"/>
      <c r="G220" s="83"/>
      <c r="H220" s="3"/>
      <c r="I220" s="28"/>
      <c r="J220" s="67"/>
      <c r="K220" s="28"/>
      <c r="L220" s="67"/>
    </row>
    <row r="221" spans="1:12" ht="15.75" customHeight="1" x14ac:dyDescent="0.3">
      <c r="A221" s="19"/>
      <c r="B221" s="74"/>
      <c r="C221" s="136" t="s">
        <v>182</v>
      </c>
      <c r="D221" s="137"/>
      <c r="E221" s="137"/>
      <c r="F221" s="137"/>
      <c r="G221" s="137"/>
      <c r="H221" s="3"/>
      <c r="I221" s="28"/>
      <c r="J221" s="67"/>
      <c r="K221" s="28"/>
      <c r="L221" s="67"/>
    </row>
    <row r="222" spans="1:12" ht="15.75" customHeight="1" x14ac:dyDescent="0.3">
      <c r="A222" s="19"/>
      <c r="B222" s="74"/>
      <c r="C222" s="136" t="s">
        <v>326</v>
      </c>
      <c r="D222" s="137"/>
      <c r="E222" s="137"/>
      <c r="F222" s="137"/>
      <c r="G222" s="137"/>
      <c r="H222" s="3"/>
      <c r="I222" s="28"/>
      <c r="J222" s="67">
        <f>J187+J204</f>
        <v>313.23</v>
      </c>
      <c r="K222" s="28"/>
      <c r="L222" s="67">
        <f>L187+L204</f>
        <v>7382.82</v>
      </c>
    </row>
    <row r="223" spans="1:12" ht="15.75" customHeight="1" x14ac:dyDescent="0.3">
      <c r="A223" s="19"/>
      <c r="B223" s="74"/>
      <c r="C223" s="136" t="s">
        <v>313</v>
      </c>
      <c r="D223" s="137"/>
      <c r="E223" s="137"/>
      <c r="F223" s="137"/>
      <c r="G223" s="137"/>
      <c r="H223" s="3"/>
      <c r="I223" s="28"/>
      <c r="J223" s="67">
        <f>J188+J205</f>
        <v>344.55</v>
      </c>
      <c r="K223" s="28"/>
      <c r="L223" s="67">
        <f>L188+L205</f>
        <v>8121.1</v>
      </c>
    </row>
    <row r="224" spans="1:12" ht="15.75" customHeight="1" x14ac:dyDescent="0.3">
      <c r="A224" s="19"/>
      <c r="B224" s="74"/>
      <c r="C224" s="136" t="s">
        <v>314</v>
      </c>
      <c r="D224" s="137"/>
      <c r="E224" s="137"/>
      <c r="F224" s="137"/>
      <c r="G224" s="137"/>
      <c r="H224" s="3"/>
      <c r="I224" s="28"/>
      <c r="J224" s="67">
        <f>J189+J206</f>
        <v>216.13</v>
      </c>
      <c r="K224" s="28"/>
      <c r="L224" s="67">
        <f>L189+L206</f>
        <v>5094.1499999999996</v>
      </c>
    </row>
    <row r="225" spans="1:12" ht="15.75" customHeight="1" x14ac:dyDescent="0.3">
      <c r="A225" s="19"/>
      <c r="B225" s="74"/>
      <c r="C225" s="136" t="s">
        <v>315</v>
      </c>
      <c r="D225" s="137"/>
      <c r="E225" s="137"/>
      <c r="F225" s="137"/>
      <c r="G225" s="137"/>
      <c r="H225" s="3"/>
      <c r="I225" s="28"/>
      <c r="J225" s="67"/>
      <c r="K225" s="28"/>
      <c r="L225" s="67"/>
    </row>
    <row r="226" spans="1:12" ht="15.75" customHeight="1" x14ac:dyDescent="0.3">
      <c r="A226" s="19"/>
      <c r="B226" s="74"/>
      <c r="C226" s="86" t="s">
        <v>58</v>
      </c>
      <c r="D226" s="82"/>
      <c r="E226" s="82"/>
      <c r="F226" s="82"/>
      <c r="G226" s="83"/>
      <c r="H226" s="3"/>
      <c r="I226" s="28"/>
      <c r="J226" s="67"/>
      <c r="K226" s="28"/>
      <c r="L226" s="67"/>
    </row>
    <row r="227" spans="1:12" ht="15.75" customHeight="1" x14ac:dyDescent="0.3">
      <c r="A227" s="19"/>
      <c r="B227" s="74"/>
      <c r="C227" s="28" t="s">
        <v>187</v>
      </c>
      <c r="D227" s="82"/>
      <c r="E227" s="82"/>
      <c r="F227" s="82"/>
      <c r="G227" s="83"/>
      <c r="H227" s="3"/>
      <c r="I227" s="28"/>
      <c r="J227" s="67"/>
      <c r="K227" s="28"/>
      <c r="L227" s="67"/>
    </row>
    <row r="228" spans="1:12" ht="15.75" customHeight="1" x14ac:dyDescent="0.3">
      <c r="A228" s="19"/>
      <c r="B228" s="74"/>
      <c r="C228" s="28" t="s">
        <v>322</v>
      </c>
      <c r="D228" s="82"/>
      <c r="E228" s="82"/>
      <c r="F228" s="82"/>
      <c r="G228" s="83"/>
      <c r="H228" s="3"/>
      <c r="I228" s="28"/>
      <c r="J228" s="67"/>
      <c r="K228" s="28"/>
      <c r="L228" s="67"/>
    </row>
    <row r="229" spans="1:12" ht="15.75" customHeight="1" x14ac:dyDescent="0.3">
      <c r="A229" s="19"/>
      <c r="B229" s="74"/>
      <c r="C229" s="136" t="s">
        <v>316</v>
      </c>
      <c r="D229" s="137"/>
      <c r="E229" s="137"/>
      <c r="F229" s="137"/>
      <c r="G229" s="137"/>
      <c r="H229" s="3"/>
      <c r="I229" s="28"/>
      <c r="J229" s="67"/>
      <c r="K229" s="28"/>
      <c r="L229" s="67"/>
    </row>
    <row r="230" spans="1:12" ht="16.5" x14ac:dyDescent="0.3">
      <c r="A230" s="19"/>
      <c r="B230" s="74"/>
      <c r="C230" s="144" t="s">
        <v>332</v>
      </c>
      <c r="D230" s="145"/>
      <c r="E230" s="145"/>
      <c r="F230" s="145"/>
      <c r="G230" s="145"/>
      <c r="H230" s="3"/>
      <c r="I230" s="28"/>
      <c r="J230" s="87">
        <f>J208+J223+J224+J225+J229</f>
        <v>6680.52</v>
      </c>
      <c r="K230" s="28"/>
      <c r="L230" s="67"/>
    </row>
    <row r="231" spans="1:12" ht="15.75" customHeight="1" x14ac:dyDescent="0.3">
      <c r="A231" s="19"/>
      <c r="B231" s="74"/>
      <c r="C231" s="138" t="s">
        <v>58</v>
      </c>
      <c r="D231" s="139"/>
      <c r="E231" s="139"/>
      <c r="F231" s="139"/>
      <c r="G231" s="139"/>
      <c r="H231" s="3"/>
      <c r="I231" s="28"/>
      <c r="J231" s="3"/>
      <c r="K231" s="28"/>
      <c r="L231" s="67"/>
    </row>
    <row r="232" spans="1:12" ht="15.75" customHeight="1" x14ac:dyDescent="0.3">
      <c r="A232" s="19"/>
      <c r="B232" s="74"/>
      <c r="C232" s="136" t="s">
        <v>310</v>
      </c>
      <c r="D232" s="137"/>
      <c r="E232" s="137"/>
      <c r="F232" s="137"/>
      <c r="G232" s="137"/>
      <c r="H232" s="3"/>
      <c r="I232" s="28"/>
      <c r="J232" s="67">
        <f>J186</f>
        <v>2407.2399999999998</v>
      </c>
      <c r="K232" s="28"/>
      <c r="L232" s="67">
        <f>L186</f>
        <v>15960</v>
      </c>
    </row>
    <row r="233" spans="1:12" ht="16.5" x14ac:dyDescent="0.3">
      <c r="A233" s="19"/>
      <c r="B233" s="74"/>
      <c r="C233" s="136" t="s">
        <v>311</v>
      </c>
      <c r="D233" s="137"/>
      <c r="E233" s="137"/>
      <c r="F233" s="137"/>
      <c r="G233" s="137"/>
      <c r="H233" s="3"/>
      <c r="I233" s="28"/>
      <c r="J233" s="67"/>
      <c r="K233" s="28"/>
      <c r="L233" s="67"/>
    </row>
    <row r="234" spans="1:12" ht="15.6" customHeight="1" x14ac:dyDescent="0.25">
      <c r="A234" s="147" t="s">
        <v>419</v>
      </c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</row>
    <row r="235" spans="1:12" ht="33" x14ac:dyDescent="0.3">
      <c r="A235" s="62" t="s">
        <v>105</v>
      </c>
      <c r="B235" s="74" t="s">
        <v>207</v>
      </c>
      <c r="C235" s="21" t="s">
        <v>106</v>
      </c>
      <c r="D235" s="63" t="s">
        <v>107</v>
      </c>
      <c r="E235" s="64">
        <v>2</v>
      </c>
      <c r="F235" s="28"/>
      <c r="G235" s="75">
        <f>E235</f>
        <v>2</v>
      </c>
      <c r="H235" s="3"/>
      <c r="I235" s="28"/>
      <c r="J235" s="3"/>
      <c r="K235" s="28"/>
      <c r="L235" s="3"/>
    </row>
    <row r="236" spans="1:12" ht="16.5" x14ac:dyDescent="0.3">
      <c r="A236" s="19"/>
      <c r="B236" s="74">
        <v>1</v>
      </c>
      <c r="C236" s="21" t="s">
        <v>36</v>
      </c>
      <c r="D236" s="28"/>
      <c r="E236" s="28"/>
      <c r="F236" s="28"/>
      <c r="G236" s="29"/>
      <c r="H236" s="67">
        <v>4944.68</v>
      </c>
      <c r="I236" s="64"/>
      <c r="J236" s="67">
        <f>G235*H236</f>
        <v>9889.36</v>
      </c>
      <c r="K236" s="64">
        <v>23.57</v>
      </c>
      <c r="L236" s="67">
        <f>J236*K236</f>
        <v>233092.22</v>
      </c>
    </row>
    <row r="237" spans="1:12" ht="16.5" x14ac:dyDescent="0.3">
      <c r="A237" s="19"/>
      <c r="B237" s="74">
        <v>2</v>
      </c>
      <c r="C237" s="21" t="s">
        <v>37</v>
      </c>
      <c r="D237" s="28"/>
      <c r="E237" s="28"/>
      <c r="F237" s="64"/>
      <c r="G237" s="29"/>
      <c r="H237" s="67">
        <v>9896.51</v>
      </c>
      <c r="I237" s="64"/>
      <c r="J237" s="67">
        <f>G235*H237</f>
        <v>19793.02</v>
      </c>
      <c r="K237" s="28"/>
      <c r="L237" s="3"/>
    </row>
    <row r="238" spans="1:12" ht="16.5" x14ac:dyDescent="0.3">
      <c r="A238" s="19"/>
      <c r="B238" s="74">
        <v>3</v>
      </c>
      <c r="C238" s="21" t="s">
        <v>234</v>
      </c>
      <c r="D238" s="28"/>
      <c r="E238" s="28"/>
      <c r="F238" s="28"/>
      <c r="G238" s="29"/>
      <c r="H238" s="67">
        <v>1066.27</v>
      </c>
      <c r="I238" s="64"/>
      <c r="J238" s="67">
        <f>G235*H238</f>
        <v>2132.54</v>
      </c>
      <c r="K238" s="64">
        <v>23.57</v>
      </c>
      <c r="L238" s="67">
        <f>J238*K238</f>
        <v>50263.97</v>
      </c>
    </row>
    <row r="239" spans="1:12" ht="16.5" x14ac:dyDescent="0.3">
      <c r="A239" s="19"/>
      <c r="B239" s="74">
        <v>4</v>
      </c>
      <c r="C239" s="21" t="s">
        <v>38</v>
      </c>
      <c r="D239" s="28"/>
      <c r="E239" s="28"/>
      <c r="F239" s="64"/>
      <c r="G239" s="29"/>
      <c r="H239" s="67">
        <v>2235.75</v>
      </c>
      <c r="I239" s="64"/>
      <c r="J239" s="67">
        <f>G235*H239</f>
        <v>4471.5</v>
      </c>
      <c r="K239" s="28"/>
      <c r="L239" s="3"/>
    </row>
    <row r="240" spans="1:12" ht="16.5" x14ac:dyDescent="0.3">
      <c r="A240" s="19"/>
      <c r="B240" s="74"/>
      <c r="C240" s="21" t="s">
        <v>39</v>
      </c>
      <c r="D240" s="63" t="s">
        <v>27</v>
      </c>
      <c r="E240" s="64">
        <v>514</v>
      </c>
      <c r="F240" s="64"/>
      <c r="G240" s="75">
        <f>E240*G235</f>
        <v>1028</v>
      </c>
      <c r="H240" s="3"/>
      <c r="I240" s="28"/>
      <c r="J240" s="3"/>
      <c r="K240" s="28"/>
      <c r="L240" s="3"/>
    </row>
    <row r="241" spans="1:12" ht="16.5" x14ac:dyDescent="0.3">
      <c r="A241" s="19"/>
      <c r="B241" s="74"/>
      <c r="C241" s="21" t="s">
        <v>40</v>
      </c>
      <c r="D241" s="63" t="s">
        <v>27</v>
      </c>
      <c r="E241" s="64">
        <v>89.64</v>
      </c>
      <c r="F241" s="64"/>
      <c r="G241" s="65">
        <f>E241*G235</f>
        <v>179.28</v>
      </c>
      <c r="H241" s="3"/>
      <c r="I241" s="28"/>
      <c r="J241" s="3"/>
      <c r="K241" s="28"/>
      <c r="L241" s="3"/>
    </row>
    <row r="242" spans="1:12" ht="16.5" x14ac:dyDescent="0.3">
      <c r="A242" s="19"/>
      <c r="B242" s="74"/>
      <c r="C242" s="69" t="s">
        <v>41</v>
      </c>
      <c r="D242" s="70"/>
      <c r="E242" s="70"/>
      <c r="F242" s="70"/>
      <c r="G242" s="71"/>
      <c r="H242" s="72">
        <f>H236+H237+H239</f>
        <v>17076.939999999999</v>
      </c>
      <c r="I242" s="70"/>
      <c r="J242" s="72">
        <f>J236+J237+J239</f>
        <v>34153.879999999997</v>
      </c>
      <c r="K242" s="70"/>
      <c r="L242" s="73"/>
    </row>
    <row r="243" spans="1:12" ht="16.5" x14ac:dyDescent="0.3">
      <c r="A243" s="19"/>
      <c r="B243" s="74"/>
      <c r="C243" s="21" t="s">
        <v>42</v>
      </c>
      <c r="D243" s="28"/>
      <c r="E243" s="28"/>
      <c r="F243" s="28"/>
      <c r="G243" s="29"/>
      <c r="H243" s="3"/>
      <c r="I243" s="28"/>
      <c r="J243" s="67">
        <f>J236+J238</f>
        <v>12021.9</v>
      </c>
      <c r="K243" s="28"/>
      <c r="L243" s="67">
        <f>L238+L236</f>
        <v>283356.19</v>
      </c>
    </row>
    <row r="244" spans="1:12" ht="33" x14ac:dyDescent="0.3">
      <c r="A244" s="19"/>
      <c r="B244" s="74" t="s">
        <v>379</v>
      </c>
      <c r="C244" s="21" t="s">
        <v>109</v>
      </c>
      <c r="D244" s="63" t="s">
        <v>44</v>
      </c>
      <c r="E244" s="28">
        <v>97</v>
      </c>
      <c r="F244" s="28"/>
      <c r="G244" s="75">
        <f>E244</f>
        <v>97</v>
      </c>
      <c r="H244" s="3"/>
      <c r="I244" s="28"/>
      <c r="J244" s="67">
        <f>G244*J243/100</f>
        <v>11661.24</v>
      </c>
      <c r="K244" s="28"/>
      <c r="L244" s="67">
        <f>L243*G244/100</f>
        <v>274855.5</v>
      </c>
    </row>
    <row r="245" spans="1:12" ht="33" x14ac:dyDescent="0.3">
      <c r="A245" s="19"/>
      <c r="B245" s="89" t="s">
        <v>380</v>
      </c>
      <c r="C245" s="21" t="s">
        <v>110</v>
      </c>
      <c r="D245" s="63" t="s">
        <v>44</v>
      </c>
      <c r="E245" s="28">
        <v>51</v>
      </c>
      <c r="F245" s="28"/>
      <c r="G245" s="75">
        <f>E245</f>
        <v>51</v>
      </c>
      <c r="H245" s="3"/>
      <c r="I245" s="28"/>
      <c r="J245" s="67">
        <f>G245*J243/100</f>
        <v>6131.17</v>
      </c>
      <c r="K245" s="28"/>
      <c r="L245" s="67">
        <f>L243*G245/100</f>
        <v>144511.66</v>
      </c>
    </row>
    <row r="246" spans="1:12" ht="16.5" x14ac:dyDescent="0.3">
      <c r="A246" s="76"/>
      <c r="B246" s="74"/>
      <c r="C246" s="78" t="s">
        <v>46</v>
      </c>
      <c r="D246" s="70"/>
      <c r="E246" s="70"/>
      <c r="F246" s="70"/>
      <c r="G246" s="71"/>
      <c r="H246" s="73"/>
      <c r="I246" s="70"/>
      <c r="J246" s="79">
        <f>J245+J244+J242</f>
        <v>51946.29</v>
      </c>
      <c r="K246" s="70"/>
      <c r="L246" s="79"/>
    </row>
    <row r="247" spans="1:12" ht="49.5" x14ac:dyDescent="0.25">
      <c r="A247" s="62" t="s">
        <v>266</v>
      </c>
      <c r="B247" s="20" t="s">
        <v>433</v>
      </c>
      <c r="C247" s="21" t="s">
        <v>108</v>
      </c>
      <c r="D247" s="63" t="s">
        <v>107</v>
      </c>
      <c r="E247" s="28">
        <v>2</v>
      </c>
      <c r="F247" s="28"/>
      <c r="G247" s="75">
        <f>E247</f>
        <v>2</v>
      </c>
      <c r="H247" s="67">
        <v>500000</v>
      </c>
      <c r="I247" s="64"/>
      <c r="J247" s="67">
        <f>L247/K247</f>
        <v>217864.92</v>
      </c>
      <c r="K247" s="64">
        <v>4.59</v>
      </c>
      <c r="L247" s="67">
        <f>H247*G247</f>
        <v>1000000</v>
      </c>
    </row>
    <row r="248" spans="1:12" ht="16.5" x14ac:dyDescent="0.25">
      <c r="A248" s="76"/>
      <c r="B248" s="77"/>
      <c r="C248" s="78" t="s">
        <v>46</v>
      </c>
      <c r="D248" s="70"/>
      <c r="E248" s="70"/>
      <c r="F248" s="70"/>
      <c r="G248" s="71"/>
      <c r="H248" s="73"/>
      <c r="I248" s="70"/>
      <c r="J248" s="79">
        <f>J247</f>
        <v>217864.92</v>
      </c>
      <c r="K248" s="70"/>
      <c r="L248" s="79"/>
    </row>
    <row r="249" spans="1:12" ht="33" x14ac:dyDescent="0.25">
      <c r="A249" s="62" t="s">
        <v>115</v>
      </c>
      <c r="B249" s="20" t="s">
        <v>208</v>
      </c>
      <c r="C249" s="21" t="s">
        <v>111</v>
      </c>
      <c r="D249" s="63" t="s">
        <v>107</v>
      </c>
      <c r="E249" s="64">
        <v>12</v>
      </c>
      <c r="F249" s="28"/>
      <c r="G249" s="75">
        <f>E249</f>
        <v>12</v>
      </c>
      <c r="H249" s="3"/>
      <c r="I249" s="28"/>
      <c r="J249" s="3"/>
      <c r="K249" s="28"/>
      <c r="L249" s="3"/>
    </row>
    <row r="250" spans="1:12" ht="16.5" x14ac:dyDescent="0.25">
      <c r="A250" s="19"/>
      <c r="B250" s="66">
        <v>1</v>
      </c>
      <c r="C250" s="21" t="s">
        <v>36</v>
      </c>
      <c r="D250" s="28"/>
      <c r="E250" s="28"/>
      <c r="F250" s="28"/>
      <c r="G250" s="90"/>
      <c r="H250" s="67">
        <v>51.05</v>
      </c>
      <c r="I250" s="64"/>
      <c r="J250" s="67">
        <f>G249*H250</f>
        <v>612.6</v>
      </c>
      <c r="K250" s="64">
        <v>23.57</v>
      </c>
      <c r="L250" s="67">
        <f>J250*K250</f>
        <v>14438.98</v>
      </c>
    </row>
    <row r="251" spans="1:12" ht="16.5" x14ac:dyDescent="0.25">
      <c r="A251" s="19"/>
      <c r="B251" s="66">
        <v>2</v>
      </c>
      <c r="C251" s="21" t="s">
        <v>37</v>
      </c>
      <c r="D251" s="28"/>
      <c r="E251" s="28"/>
      <c r="F251" s="64"/>
      <c r="G251" s="90"/>
      <c r="H251" s="67"/>
      <c r="I251" s="64"/>
      <c r="J251" s="67"/>
      <c r="K251" s="28"/>
      <c r="L251" s="3"/>
    </row>
    <row r="252" spans="1:12" ht="16.5" x14ac:dyDescent="0.25">
      <c r="A252" s="19"/>
      <c r="B252" s="66">
        <v>3</v>
      </c>
      <c r="C252" s="21" t="s">
        <v>234</v>
      </c>
      <c r="D252" s="28"/>
      <c r="E252" s="28"/>
      <c r="F252" s="28"/>
      <c r="G252" s="90"/>
      <c r="H252" s="67"/>
      <c r="I252" s="64"/>
      <c r="J252" s="67"/>
      <c r="K252" s="64"/>
      <c r="L252" s="67"/>
    </row>
    <row r="253" spans="1:12" ht="16.5" x14ac:dyDescent="0.25">
      <c r="A253" s="19"/>
      <c r="B253" s="66">
        <v>4</v>
      </c>
      <c r="C253" s="21" t="s">
        <v>38</v>
      </c>
      <c r="D253" s="28"/>
      <c r="E253" s="28"/>
      <c r="F253" s="64"/>
      <c r="G253" s="90"/>
      <c r="H253" s="67">
        <v>1.82</v>
      </c>
      <c r="I253" s="64"/>
      <c r="J253" s="67">
        <f>G249*H253</f>
        <v>21.84</v>
      </c>
      <c r="K253" s="28"/>
      <c r="L253" s="3"/>
    </row>
    <row r="254" spans="1:12" ht="16.5" x14ac:dyDescent="0.25">
      <c r="A254" s="19"/>
      <c r="B254" s="20"/>
      <c r="C254" s="21" t="s">
        <v>39</v>
      </c>
      <c r="D254" s="63" t="s">
        <v>27</v>
      </c>
      <c r="E254" s="64">
        <v>5</v>
      </c>
      <c r="F254" s="64"/>
      <c r="G254" s="75">
        <f>G249*E254</f>
        <v>60</v>
      </c>
      <c r="H254" s="3"/>
      <c r="I254" s="28"/>
      <c r="J254" s="3"/>
      <c r="K254" s="28"/>
      <c r="L254" s="3"/>
    </row>
    <row r="255" spans="1:12" ht="16.5" x14ac:dyDescent="0.25">
      <c r="A255" s="19"/>
      <c r="B255" s="20"/>
      <c r="C255" s="21" t="s">
        <v>40</v>
      </c>
      <c r="D255" s="63" t="s">
        <v>27</v>
      </c>
      <c r="E255" s="64"/>
      <c r="F255" s="64"/>
      <c r="G255" s="81"/>
      <c r="H255" s="3"/>
      <c r="I255" s="28"/>
      <c r="J255" s="3"/>
      <c r="K255" s="28"/>
      <c r="L255" s="3"/>
    </row>
    <row r="256" spans="1:12" ht="16.5" x14ac:dyDescent="0.25">
      <c r="A256" s="19"/>
      <c r="B256" s="20"/>
      <c r="C256" s="69" t="s">
        <v>41</v>
      </c>
      <c r="D256" s="70"/>
      <c r="E256" s="70"/>
      <c r="F256" s="70"/>
      <c r="G256" s="71"/>
      <c r="H256" s="72">
        <f>H250+H251+H253</f>
        <v>52.87</v>
      </c>
      <c r="I256" s="70"/>
      <c r="J256" s="72">
        <f>J250+J251+J253</f>
        <v>634.44000000000005</v>
      </c>
      <c r="K256" s="70"/>
      <c r="L256" s="73"/>
    </row>
    <row r="257" spans="1:12" ht="16.5" x14ac:dyDescent="0.3">
      <c r="A257" s="19"/>
      <c r="B257" s="74"/>
      <c r="C257" s="21" t="s">
        <v>42</v>
      </c>
      <c r="D257" s="28"/>
      <c r="E257" s="28"/>
      <c r="F257" s="28"/>
      <c r="G257" s="29"/>
      <c r="H257" s="3"/>
      <c r="I257" s="28"/>
      <c r="J257" s="67">
        <f>J250+J252</f>
        <v>612.6</v>
      </c>
      <c r="K257" s="28"/>
      <c r="L257" s="67">
        <f>L250+L252</f>
        <v>14438.98</v>
      </c>
    </row>
    <row r="258" spans="1:12" ht="33" x14ac:dyDescent="0.25">
      <c r="A258" s="19"/>
      <c r="B258" s="20" t="s">
        <v>381</v>
      </c>
      <c r="C258" s="21" t="s">
        <v>113</v>
      </c>
      <c r="D258" s="63" t="s">
        <v>44</v>
      </c>
      <c r="E258" s="28">
        <v>90</v>
      </c>
      <c r="F258" s="28"/>
      <c r="G258" s="75">
        <f>E258</f>
        <v>90</v>
      </c>
      <c r="H258" s="3"/>
      <c r="I258" s="28"/>
      <c r="J258" s="67">
        <f>G258*J257/100</f>
        <v>551.34</v>
      </c>
      <c r="K258" s="28"/>
      <c r="L258" s="67">
        <f>L257*G258/100</f>
        <v>12995.08</v>
      </c>
    </row>
    <row r="259" spans="1:12" ht="33" x14ac:dyDescent="0.25">
      <c r="A259" s="19"/>
      <c r="B259" s="20" t="s">
        <v>382</v>
      </c>
      <c r="C259" s="21" t="s">
        <v>114</v>
      </c>
      <c r="D259" s="63" t="s">
        <v>44</v>
      </c>
      <c r="E259" s="28">
        <v>46</v>
      </c>
      <c r="F259" s="28"/>
      <c r="G259" s="75">
        <f>E259</f>
        <v>46</v>
      </c>
      <c r="H259" s="3"/>
      <c r="I259" s="28"/>
      <c r="J259" s="67">
        <f>G259*J257/100</f>
        <v>281.8</v>
      </c>
      <c r="K259" s="28"/>
      <c r="L259" s="67">
        <f>L257*G259/100</f>
        <v>6641.93</v>
      </c>
    </row>
    <row r="260" spans="1:12" ht="16.5" x14ac:dyDescent="0.25">
      <c r="A260" s="76"/>
      <c r="B260" s="77"/>
      <c r="C260" s="78" t="s">
        <v>46</v>
      </c>
      <c r="D260" s="70"/>
      <c r="E260" s="70"/>
      <c r="F260" s="70"/>
      <c r="G260" s="71"/>
      <c r="H260" s="73"/>
      <c r="I260" s="70"/>
      <c r="J260" s="79">
        <f>J256+J258+J259</f>
        <v>1467.58</v>
      </c>
      <c r="K260" s="70"/>
      <c r="L260" s="79"/>
    </row>
    <row r="261" spans="1:12" ht="33" x14ac:dyDescent="0.25">
      <c r="A261" s="62" t="s">
        <v>123</v>
      </c>
      <c r="B261" s="20" t="s">
        <v>209</v>
      </c>
      <c r="C261" s="21" t="s">
        <v>112</v>
      </c>
      <c r="D261" s="63" t="s">
        <v>107</v>
      </c>
      <c r="E261" s="28">
        <v>12</v>
      </c>
      <c r="F261" s="28"/>
      <c r="G261" s="75">
        <f>E261</f>
        <v>12</v>
      </c>
      <c r="H261" s="67">
        <v>191.25</v>
      </c>
      <c r="I261" s="64"/>
      <c r="J261" s="67">
        <f>H261*G261</f>
        <v>2295</v>
      </c>
      <c r="K261" s="64"/>
      <c r="L261" s="67"/>
    </row>
    <row r="262" spans="1:12" ht="16.5" x14ac:dyDescent="0.25">
      <c r="A262" s="76"/>
      <c r="B262" s="77"/>
      <c r="C262" s="78" t="s">
        <v>46</v>
      </c>
      <c r="D262" s="70"/>
      <c r="E262" s="70"/>
      <c r="F262" s="70"/>
      <c r="G262" s="71"/>
      <c r="H262" s="73"/>
      <c r="I262" s="70"/>
      <c r="J262" s="79">
        <f>J261</f>
        <v>2295</v>
      </c>
      <c r="K262" s="70"/>
      <c r="L262" s="79"/>
    </row>
    <row r="263" spans="1:12" ht="49.5" x14ac:dyDescent="0.25">
      <c r="A263" s="62" t="s">
        <v>127</v>
      </c>
      <c r="B263" s="20" t="s">
        <v>210</v>
      </c>
      <c r="C263" s="21" t="s">
        <v>116</v>
      </c>
      <c r="D263" s="63" t="s">
        <v>117</v>
      </c>
      <c r="E263" s="64">
        <v>2</v>
      </c>
      <c r="F263" s="28"/>
      <c r="G263" s="75">
        <f>E263</f>
        <v>2</v>
      </c>
      <c r="H263" s="3"/>
      <c r="I263" s="28"/>
      <c r="J263" s="3"/>
      <c r="K263" s="28"/>
      <c r="L263" s="3"/>
    </row>
    <row r="264" spans="1:12" ht="16.5" x14ac:dyDescent="0.25">
      <c r="A264" s="19"/>
      <c r="B264" s="66">
        <v>1</v>
      </c>
      <c r="C264" s="21" t="s">
        <v>36</v>
      </c>
      <c r="D264" s="28"/>
      <c r="E264" s="28"/>
      <c r="F264" s="28"/>
      <c r="G264" s="29"/>
      <c r="H264" s="67">
        <v>31.52</v>
      </c>
      <c r="I264" s="64"/>
      <c r="J264" s="67">
        <f>G263*H264</f>
        <v>63.04</v>
      </c>
      <c r="K264" s="64">
        <v>23.57</v>
      </c>
      <c r="L264" s="67">
        <f>J264*K264</f>
        <v>1485.85</v>
      </c>
    </row>
    <row r="265" spans="1:12" ht="16.5" x14ac:dyDescent="0.25">
      <c r="A265" s="19"/>
      <c r="B265" s="66">
        <v>2</v>
      </c>
      <c r="C265" s="21" t="s">
        <v>37</v>
      </c>
      <c r="D265" s="28"/>
      <c r="E265" s="28"/>
      <c r="F265" s="64"/>
      <c r="G265" s="29"/>
      <c r="H265" s="67">
        <v>24.99</v>
      </c>
      <c r="I265" s="64"/>
      <c r="J265" s="67">
        <f>G263*H265</f>
        <v>49.98</v>
      </c>
      <c r="K265" s="28"/>
      <c r="L265" s="3"/>
    </row>
    <row r="266" spans="1:12" ht="16.5" x14ac:dyDescent="0.25">
      <c r="A266" s="19"/>
      <c r="B266" s="66">
        <v>3</v>
      </c>
      <c r="C266" s="21" t="s">
        <v>234</v>
      </c>
      <c r="D266" s="28"/>
      <c r="E266" s="28"/>
      <c r="F266" s="28"/>
      <c r="G266" s="29"/>
      <c r="H266" s="67">
        <v>2.84</v>
      </c>
      <c r="I266" s="64"/>
      <c r="J266" s="67">
        <f>G263*H266</f>
        <v>5.68</v>
      </c>
      <c r="K266" s="64">
        <v>23.57</v>
      </c>
      <c r="L266" s="67">
        <f>J266*K266</f>
        <v>133.88</v>
      </c>
    </row>
    <row r="267" spans="1:12" ht="16.5" x14ac:dyDescent="0.25">
      <c r="A267" s="19"/>
      <c r="B267" s="66">
        <v>4</v>
      </c>
      <c r="C267" s="21" t="s">
        <v>38</v>
      </c>
      <c r="D267" s="28"/>
      <c r="E267" s="28"/>
      <c r="F267" s="64"/>
      <c r="G267" s="29"/>
      <c r="H267" s="67">
        <v>0.63</v>
      </c>
      <c r="I267" s="64"/>
      <c r="J267" s="67">
        <f>G263*H267</f>
        <v>1.26</v>
      </c>
      <c r="K267" s="28"/>
      <c r="L267" s="3"/>
    </row>
    <row r="268" spans="1:12" ht="16.5" x14ac:dyDescent="0.25">
      <c r="A268" s="19"/>
      <c r="B268" s="20"/>
      <c r="C268" s="21" t="s">
        <v>39</v>
      </c>
      <c r="D268" s="63" t="s">
        <v>27</v>
      </c>
      <c r="E268" s="64">
        <v>2.44</v>
      </c>
      <c r="F268" s="64"/>
      <c r="G268" s="65">
        <f>E268*G263</f>
        <v>4.88</v>
      </c>
      <c r="H268" s="3"/>
      <c r="I268" s="28"/>
      <c r="J268" s="3"/>
      <c r="K268" s="28"/>
      <c r="L268" s="3"/>
    </row>
    <row r="269" spans="1:12" ht="16.5" x14ac:dyDescent="0.25">
      <c r="A269" s="19"/>
      <c r="B269" s="20"/>
      <c r="C269" s="21" t="s">
        <v>40</v>
      </c>
      <c r="D269" s="63" t="s">
        <v>27</v>
      </c>
      <c r="E269" s="64">
        <v>0.21</v>
      </c>
      <c r="F269" s="64"/>
      <c r="G269" s="65">
        <f>E269*G263</f>
        <v>0.42</v>
      </c>
      <c r="H269" s="3"/>
      <c r="I269" s="28"/>
      <c r="J269" s="3"/>
      <c r="K269" s="28"/>
      <c r="L269" s="3"/>
    </row>
    <row r="270" spans="1:12" ht="16.5" x14ac:dyDescent="0.25">
      <c r="A270" s="19"/>
      <c r="B270" s="20"/>
      <c r="C270" s="69" t="s">
        <v>41</v>
      </c>
      <c r="D270" s="70"/>
      <c r="E270" s="70"/>
      <c r="F270" s="70"/>
      <c r="G270" s="71"/>
      <c r="H270" s="72">
        <f>H264+H265+H267</f>
        <v>57.14</v>
      </c>
      <c r="I270" s="70"/>
      <c r="J270" s="72">
        <f>J264+J265+J267</f>
        <v>114.28</v>
      </c>
      <c r="K270" s="70"/>
      <c r="L270" s="73"/>
    </row>
    <row r="271" spans="1:12" ht="16.5" x14ac:dyDescent="0.3">
      <c r="A271" s="19"/>
      <c r="B271" s="74"/>
      <c r="C271" s="21" t="s">
        <v>42</v>
      </c>
      <c r="D271" s="28"/>
      <c r="E271" s="28"/>
      <c r="F271" s="28"/>
      <c r="G271" s="29"/>
      <c r="H271" s="3"/>
      <c r="I271" s="28"/>
      <c r="J271" s="67">
        <f>J264+J266</f>
        <v>68.72</v>
      </c>
      <c r="K271" s="28"/>
      <c r="L271" s="67">
        <f>L266+L264</f>
        <v>1619.73</v>
      </c>
    </row>
    <row r="272" spans="1:12" ht="49.5" x14ac:dyDescent="0.25">
      <c r="A272" s="19"/>
      <c r="B272" s="20" t="s">
        <v>383</v>
      </c>
      <c r="C272" s="21" t="s">
        <v>121</v>
      </c>
      <c r="D272" s="63" t="s">
        <v>44</v>
      </c>
      <c r="E272" s="28">
        <v>95</v>
      </c>
      <c r="F272" s="28"/>
      <c r="G272" s="75">
        <f>E272</f>
        <v>95</v>
      </c>
      <c r="H272" s="3"/>
      <c r="I272" s="28"/>
      <c r="J272" s="67">
        <f>G272*J271/100</f>
        <v>65.28</v>
      </c>
      <c r="K272" s="28"/>
      <c r="L272" s="67">
        <f>L271*G272/100</f>
        <v>1538.74</v>
      </c>
    </row>
    <row r="273" spans="1:12" ht="49.5" x14ac:dyDescent="0.25">
      <c r="A273" s="19"/>
      <c r="B273" s="20" t="s">
        <v>384</v>
      </c>
      <c r="C273" s="21" t="s">
        <v>122</v>
      </c>
      <c r="D273" s="63" t="s">
        <v>44</v>
      </c>
      <c r="E273" s="28">
        <v>53</v>
      </c>
      <c r="F273" s="28"/>
      <c r="G273" s="75">
        <f>E273</f>
        <v>53</v>
      </c>
      <c r="H273" s="3"/>
      <c r="I273" s="28"/>
      <c r="J273" s="67">
        <f>G273*J271/100</f>
        <v>36.42</v>
      </c>
      <c r="K273" s="28"/>
      <c r="L273" s="67">
        <f>L271*G273/100</f>
        <v>858.46</v>
      </c>
    </row>
    <row r="274" spans="1:12" ht="16.5" x14ac:dyDescent="0.25">
      <c r="A274" s="76"/>
      <c r="B274" s="77"/>
      <c r="C274" s="78" t="s">
        <v>46</v>
      </c>
      <c r="D274" s="70"/>
      <c r="E274" s="70"/>
      <c r="F274" s="70"/>
      <c r="G274" s="71"/>
      <c r="H274" s="73"/>
      <c r="I274" s="70"/>
      <c r="J274" s="79">
        <f>J270+J272+J273</f>
        <v>215.98</v>
      </c>
      <c r="K274" s="70"/>
      <c r="L274" s="79"/>
    </row>
    <row r="275" spans="1:12" ht="16.5" x14ac:dyDescent="0.25">
      <c r="A275" s="62" t="s">
        <v>133</v>
      </c>
      <c r="B275" s="20" t="s">
        <v>211</v>
      </c>
      <c r="C275" s="21" t="s">
        <v>118</v>
      </c>
      <c r="D275" s="63" t="s">
        <v>107</v>
      </c>
      <c r="E275" s="28">
        <v>2</v>
      </c>
      <c r="F275" s="28"/>
      <c r="G275" s="75">
        <f>E275</f>
        <v>2</v>
      </c>
      <c r="H275" s="67">
        <v>251.85</v>
      </c>
      <c r="I275" s="64"/>
      <c r="J275" s="67">
        <f>H275*G275</f>
        <v>503.7</v>
      </c>
      <c r="K275" s="64"/>
      <c r="L275" s="67"/>
    </row>
    <row r="276" spans="1:12" ht="49.5" x14ac:dyDescent="0.25">
      <c r="A276" s="62" t="s">
        <v>268</v>
      </c>
      <c r="B276" s="20" t="s">
        <v>369</v>
      </c>
      <c r="C276" s="21" t="s">
        <v>119</v>
      </c>
      <c r="D276" s="63" t="s">
        <v>54</v>
      </c>
      <c r="E276" s="28">
        <v>-0.05</v>
      </c>
      <c r="F276" s="28"/>
      <c r="G276" s="65">
        <f>E276</f>
        <v>-0.05</v>
      </c>
      <c r="H276" s="67">
        <v>40.200000000000003</v>
      </c>
      <c r="I276" s="64"/>
      <c r="J276" s="67">
        <f>H276*G276</f>
        <v>-2.0099999999999998</v>
      </c>
      <c r="K276" s="64">
        <v>9.31</v>
      </c>
      <c r="L276" s="67">
        <f>J276*K276</f>
        <v>-18.71</v>
      </c>
    </row>
    <row r="277" spans="1:12" ht="49.5" x14ac:dyDescent="0.25">
      <c r="A277" s="62" t="s">
        <v>269</v>
      </c>
      <c r="B277" s="20" t="s">
        <v>370</v>
      </c>
      <c r="C277" s="21" t="s">
        <v>120</v>
      </c>
      <c r="D277" s="63" t="s">
        <v>54</v>
      </c>
      <c r="E277" s="28">
        <v>0.05</v>
      </c>
      <c r="F277" s="28"/>
      <c r="G277" s="65">
        <f>E277</f>
        <v>0.05</v>
      </c>
      <c r="H277" s="67">
        <v>68.92</v>
      </c>
      <c r="I277" s="64"/>
      <c r="J277" s="67">
        <f>H277*G277</f>
        <v>3.45</v>
      </c>
      <c r="K277" s="64">
        <v>9.31</v>
      </c>
      <c r="L277" s="67">
        <f>J277*K277</f>
        <v>32.119999999999997</v>
      </c>
    </row>
    <row r="278" spans="1:12" ht="15.75" customHeight="1" x14ac:dyDescent="0.25">
      <c r="A278" s="76"/>
      <c r="B278" s="77"/>
      <c r="C278" s="78" t="s">
        <v>46</v>
      </c>
      <c r="D278" s="70"/>
      <c r="E278" s="70"/>
      <c r="F278" s="70"/>
      <c r="G278" s="71"/>
      <c r="H278" s="73"/>
      <c r="I278" s="70"/>
      <c r="J278" s="79">
        <f>J275+J276+J277</f>
        <v>505.14</v>
      </c>
      <c r="K278" s="70"/>
      <c r="L278" s="79"/>
    </row>
    <row r="279" spans="1:12" ht="16.5" x14ac:dyDescent="0.25">
      <c r="A279" s="19"/>
      <c r="B279" s="20"/>
      <c r="C279" s="144" t="s">
        <v>333</v>
      </c>
      <c r="D279" s="145"/>
      <c r="E279" s="145"/>
      <c r="F279" s="145"/>
      <c r="G279" s="145"/>
      <c r="H279" s="3"/>
      <c r="I279" s="28"/>
      <c r="J279" s="67">
        <f>J281+J282+J288+J292</f>
        <v>34902.6</v>
      </c>
      <c r="K279" s="28"/>
      <c r="L279" s="3"/>
    </row>
    <row r="280" spans="1:12" ht="15.75" customHeight="1" x14ac:dyDescent="0.25">
      <c r="A280" s="19"/>
      <c r="B280" s="20"/>
      <c r="C280" s="138" t="s">
        <v>55</v>
      </c>
      <c r="D280" s="139"/>
      <c r="E280" s="139"/>
      <c r="F280" s="139"/>
      <c r="G280" s="139"/>
      <c r="H280" s="3"/>
      <c r="I280" s="28"/>
      <c r="J280" s="3"/>
      <c r="K280" s="28"/>
      <c r="L280" s="3"/>
    </row>
    <row r="281" spans="1:12" ht="15.75" customHeight="1" x14ac:dyDescent="0.25">
      <c r="A281" s="19"/>
      <c r="B281" s="20"/>
      <c r="C281" s="136" t="s">
        <v>56</v>
      </c>
      <c r="D281" s="137"/>
      <c r="E281" s="137"/>
      <c r="F281" s="137"/>
      <c r="G281" s="137"/>
      <c r="H281" s="3"/>
      <c r="I281" s="28"/>
      <c r="J281" s="67">
        <f>J236+J250+J264</f>
        <v>10565</v>
      </c>
      <c r="K281" s="28"/>
      <c r="L281" s="67">
        <f>L236+L250+L264</f>
        <v>249017.05</v>
      </c>
    </row>
    <row r="282" spans="1:12" ht="15.75" customHeight="1" x14ac:dyDescent="0.25">
      <c r="A282" s="19"/>
      <c r="B282" s="20"/>
      <c r="C282" s="136" t="s">
        <v>57</v>
      </c>
      <c r="D282" s="137"/>
      <c r="E282" s="137"/>
      <c r="F282" s="137"/>
      <c r="G282" s="137"/>
      <c r="H282" s="3"/>
      <c r="I282" s="28"/>
      <c r="J282" s="67">
        <f>J284+J287</f>
        <v>19843</v>
      </c>
      <c r="K282" s="28"/>
      <c r="L282" s="67"/>
    </row>
    <row r="283" spans="1:12" ht="15.75" customHeight="1" x14ac:dyDescent="0.25">
      <c r="A283" s="19"/>
      <c r="B283" s="20"/>
      <c r="C283" s="138" t="s">
        <v>58</v>
      </c>
      <c r="D283" s="139"/>
      <c r="E283" s="139"/>
      <c r="F283" s="139"/>
      <c r="G283" s="139"/>
      <c r="H283" s="3"/>
      <c r="I283" s="28"/>
      <c r="J283" s="3"/>
      <c r="K283" s="28"/>
      <c r="L283" s="67"/>
    </row>
    <row r="284" spans="1:12" ht="15.75" customHeight="1" x14ac:dyDescent="0.25">
      <c r="A284" s="19"/>
      <c r="B284" s="20"/>
      <c r="C284" s="136" t="s">
        <v>300</v>
      </c>
      <c r="D284" s="137"/>
      <c r="E284" s="137"/>
      <c r="F284" s="137"/>
      <c r="G284" s="137"/>
      <c r="H284" s="3"/>
      <c r="I284" s="28"/>
      <c r="J284" s="3">
        <f>J237+J251+J265</f>
        <v>19843</v>
      </c>
      <c r="K284" s="28"/>
      <c r="L284" s="67"/>
    </row>
    <row r="285" spans="1:12" ht="15.75" customHeight="1" x14ac:dyDescent="0.25">
      <c r="A285" s="19"/>
      <c r="B285" s="20"/>
      <c r="C285" s="138" t="s">
        <v>301</v>
      </c>
      <c r="D285" s="139"/>
      <c r="E285" s="139"/>
      <c r="F285" s="139"/>
      <c r="G285" s="139"/>
      <c r="H285" s="3"/>
      <c r="I285" s="28"/>
      <c r="J285" s="3"/>
      <c r="K285" s="28"/>
      <c r="L285" s="67"/>
    </row>
    <row r="286" spans="1:12" ht="15.75" customHeight="1" x14ac:dyDescent="0.25">
      <c r="A286" s="19"/>
      <c r="B286" s="20"/>
      <c r="C286" s="136" t="s">
        <v>302</v>
      </c>
      <c r="D286" s="137"/>
      <c r="E286" s="137"/>
      <c r="F286" s="137"/>
      <c r="G286" s="137"/>
      <c r="H286" s="3"/>
      <c r="I286" s="28"/>
      <c r="J286" s="67">
        <f>J238+J252+J266</f>
        <v>2138.2199999999998</v>
      </c>
      <c r="K286" s="28"/>
      <c r="L286" s="67">
        <f>L238+L252+L266</f>
        <v>50397.85</v>
      </c>
    </row>
    <row r="287" spans="1:12" ht="15.75" customHeight="1" x14ac:dyDescent="0.25">
      <c r="A287" s="19"/>
      <c r="B287" s="20"/>
      <c r="C287" s="21" t="s">
        <v>295</v>
      </c>
      <c r="D287" s="82"/>
      <c r="E287" s="82"/>
      <c r="F287" s="82"/>
      <c r="G287" s="83"/>
      <c r="H287" s="3"/>
      <c r="I287" s="28"/>
      <c r="J287" s="67"/>
      <c r="K287" s="28"/>
      <c r="L287" s="67"/>
    </row>
    <row r="288" spans="1:12" ht="15.75" customHeight="1" x14ac:dyDescent="0.25">
      <c r="A288" s="19"/>
      <c r="B288" s="20"/>
      <c r="C288" s="136" t="s">
        <v>59</v>
      </c>
      <c r="D288" s="137"/>
      <c r="E288" s="137"/>
      <c r="F288" s="137"/>
      <c r="G288" s="137"/>
      <c r="H288" s="3"/>
      <c r="I288" s="28"/>
      <c r="J288" s="67">
        <f>J290+J291</f>
        <v>4494.6000000000004</v>
      </c>
      <c r="K288" s="28"/>
      <c r="L288" s="67"/>
    </row>
    <row r="289" spans="1:12" ht="15.75" customHeight="1" x14ac:dyDescent="0.25">
      <c r="A289" s="19"/>
      <c r="B289" s="20"/>
      <c r="C289" s="84" t="s">
        <v>58</v>
      </c>
      <c r="D289" s="82"/>
      <c r="E289" s="82"/>
      <c r="F289" s="82"/>
      <c r="G289" s="83"/>
      <c r="H289" s="3"/>
      <c r="I289" s="28"/>
      <c r="J289" s="67"/>
      <c r="K289" s="28"/>
      <c r="L289" s="67"/>
    </row>
    <row r="290" spans="1:12" ht="15.75" customHeight="1" x14ac:dyDescent="0.25">
      <c r="A290" s="19"/>
      <c r="B290" s="20"/>
      <c r="C290" s="85" t="s">
        <v>287</v>
      </c>
      <c r="D290" s="82"/>
      <c r="E290" s="82"/>
      <c r="F290" s="82"/>
      <c r="G290" s="83"/>
      <c r="H290" s="3"/>
      <c r="I290" s="28"/>
      <c r="J290" s="67">
        <f>J239+J253+J267</f>
        <v>4494.6000000000004</v>
      </c>
      <c r="K290" s="28"/>
      <c r="L290" s="67"/>
    </row>
    <row r="291" spans="1:12" ht="15.75" customHeight="1" x14ac:dyDescent="0.25">
      <c r="A291" s="19"/>
      <c r="B291" s="20"/>
      <c r="C291" s="28" t="s">
        <v>321</v>
      </c>
      <c r="D291" s="82"/>
      <c r="E291" s="82"/>
      <c r="F291" s="82"/>
      <c r="G291" s="83"/>
      <c r="H291" s="3"/>
      <c r="I291" s="28"/>
      <c r="J291" s="67"/>
      <c r="K291" s="28"/>
      <c r="L291" s="67"/>
    </row>
    <row r="292" spans="1:12" ht="15.75" customHeight="1" x14ac:dyDescent="0.25">
      <c r="A292" s="19"/>
      <c r="B292" s="20"/>
      <c r="C292" s="136" t="s">
        <v>182</v>
      </c>
      <c r="D292" s="137"/>
      <c r="E292" s="137"/>
      <c r="F292" s="137"/>
      <c r="G292" s="137"/>
      <c r="H292" s="3"/>
      <c r="I292" s="28"/>
      <c r="J292" s="67"/>
      <c r="K292" s="28"/>
      <c r="L292" s="67"/>
    </row>
    <row r="293" spans="1:12" ht="15.75" customHeight="1" x14ac:dyDescent="0.25">
      <c r="A293" s="19"/>
      <c r="B293" s="20"/>
      <c r="C293" s="136" t="s">
        <v>326</v>
      </c>
      <c r="D293" s="137"/>
      <c r="E293" s="137"/>
      <c r="F293" s="137"/>
      <c r="G293" s="137"/>
      <c r="H293" s="3"/>
      <c r="I293" s="28"/>
      <c r="J293" s="67">
        <f>J243+J257+J271</f>
        <v>12703.22</v>
      </c>
      <c r="K293" s="28"/>
      <c r="L293" s="67">
        <f>L243+L257+L271</f>
        <v>299414.90000000002</v>
      </c>
    </row>
    <row r="294" spans="1:12" ht="15.75" customHeight="1" x14ac:dyDescent="0.25">
      <c r="A294" s="19"/>
      <c r="B294" s="20"/>
      <c r="C294" s="136" t="s">
        <v>313</v>
      </c>
      <c r="D294" s="137"/>
      <c r="E294" s="137"/>
      <c r="F294" s="137"/>
      <c r="G294" s="137"/>
      <c r="H294" s="3"/>
      <c r="I294" s="28"/>
      <c r="J294" s="67">
        <f t="shared" ref="J294:J295" si="1">J244+J258+J272</f>
        <v>12277.86</v>
      </c>
      <c r="K294" s="28"/>
      <c r="L294" s="67">
        <f t="shared" ref="L294:L295" si="2">L244+L258+L272</f>
        <v>289389.32</v>
      </c>
    </row>
    <row r="295" spans="1:12" ht="15.75" customHeight="1" x14ac:dyDescent="0.25">
      <c r="A295" s="19"/>
      <c r="B295" s="20"/>
      <c r="C295" s="136" t="s">
        <v>314</v>
      </c>
      <c r="D295" s="137"/>
      <c r="E295" s="137"/>
      <c r="F295" s="137"/>
      <c r="G295" s="137"/>
      <c r="H295" s="3"/>
      <c r="I295" s="28"/>
      <c r="J295" s="67">
        <f t="shared" si="1"/>
        <v>6449.39</v>
      </c>
      <c r="K295" s="28"/>
      <c r="L295" s="67">
        <f t="shared" si="2"/>
        <v>152012.04999999999</v>
      </c>
    </row>
    <row r="296" spans="1:12" ht="15.75" customHeight="1" x14ac:dyDescent="0.25">
      <c r="A296" s="19"/>
      <c r="B296" s="20"/>
      <c r="C296" s="136" t="s">
        <v>315</v>
      </c>
      <c r="D296" s="137"/>
      <c r="E296" s="137"/>
      <c r="F296" s="137"/>
      <c r="G296" s="137"/>
      <c r="H296" s="3"/>
      <c r="I296" s="28"/>
      <c r="J296" s="67">
        <f>J298+J299</f>
        <v>220665.06</v>
      </c>
      <c r="K296" s="28"/>
      <c r="L296" s="67"/>
    </row>
    <row r="297" spans="1:12" ht="15.75" customHeight="1" x14ac:dyDescent="0.25">
      <c r="A297" s="19"/>
      <c r="B297" s="20"/>
      <c r="C297" s="86" t="s">
        <v>58</v>
      </c>
      <c r="D297" s="82"/>
      <c r="E297" s="82"/>
      <c r="F297" s="82"/>
      <c r="G297" s="83"/>
      <c r="H297" s="3"/>
      <c r="I297" s="28"/>
      <c r="J297" s="67"/>
      <c r="K297" s="28"/>
      <c r="L297" s="67"/>
    </row>
    <row r="298" spans="1:12" ht="15.75" customHeight="1" x14ac:dyDescent="0.25">
      <c r="A298" s="19"/>
      <c r="B298" s="20"/>
      <c r="C298" s="28" t="s">
        <v>187</v>
      </c>
      <c r="D298" s="82"/>
      <c r="E298" s="82"/>
      <c r="F298" s="82"/>
      <c r="G298" s="83"/>
      <c r="H298" s="3"/>
      <c r="I298" s="28"/>
      <c r="J298" s="67">
        <f>J247+J261+J275</f>
        <v>220663.62</v>
      </c>
      <c r="K298" s="28"/>
      <c r="L298" s="67"/>
    </row>
    <row r="299" spans="1:12" ht="15.75" customHeight="1" x14ac:dyDescent="0.25">
      <c r="A299" s="19"/>
      <c r="B299" s="20"/>
      <c r="C299" s="28" t="s">
        <v>322</v>
      </c>
      <c r="D299" s="82"/>
      <c r="E299" s="82"/>
      <c r="F299" s="82"/>
      <c r="G299" s="83"/>
      <c r="H299" s="3"/>
      <c r="I299" s="28"/>
      <c r="J299" s="67">
        <f>J276+J277</f>
        <v>1.44</v>
      </c>
      <c r="K299" s="28"/>
      <c r="L299" s="67">
        <f>L276+L277</f>
        <v>13.41</v>
      </c>
    </row>
    <row r="300" spans="1:12" ht="15.75" customHeight="1" x14ac:dyDescent="0.25">
      <c r="A300" s="19"/>
      <c r="B300" s="20"/>
      <c r="C300" s="136" t="s">
        <v>316</v>
      </c>
      <c r="D300" s="137"/>
      <c r="E300" s="137"/>
      <c r="F300" s="137"/>
      <c r="G300" s="137"/>
      <c r="H300" s="3"/>
      <c r="I300" s="28"/>
      <c r="J300" s="67"/>
      <c r="K300" s="28"/>
      <c r="L300" s="67"/>
    </row>
    <row r="301" spans="1:12" ht="16.5" x14ac:dyDescent="0.25">
      <c r="A301" s="19"/>
      <c r="B301" s="20"/>
      <c r="C301" s="144" t="s">
        <v>334</v>
      </c>
      <c r="D301" s="145"/>
      <c r="E301" s="145"/>
      <c r="F301" s="145"/>
      <c r="G301" s="145"/>
      <c r="H301" s="3"/>
      <c r="I301" s="28"/>
      <c r="J301" s="87">
        <f>J279+J294+J295+J296+J300</f>
        <v>274294.90999999997</v>
      </c>
      <c r="K301" s="28"/>
      <c r="L301" s="67"/>
    </row>
    <row r="302" spans="1:12" ht="15.75" customHeight="1" x14ac:dyDescent="0.25">
      <c r="A302" s="19"/>
      <c r="B302" s="20"/>
      <c r="C302" s="138" t="s">
        <v>58</v>
      </c>
      <c r="D302" s="139"/>
      <c r="E302" s="139"/>
      <c r="F302" s="139"/>
      <c r="G302" s="139"/>
      <c r="H302" s="3"/>
      <c r="I302" s="28"/>
      <c r="J302" s="3"/>
      <c r="K302" s="28"/>
      <c r="L302" s="67"/>
    </row>
    <row r="303" spans="1:12" ht="15.75" customHeight="1" x14ac:dyDescent="0.25">
      <c r="A303" s="19"/>
      <c r="B303" s="20"/>
      <c r="C303" s="136" t="s">
        <v>310</v>
      </c>
      <c r="D303" s="137"/>
      <c r="E303" s="137"/>
      <c r="F303" s="137"/>
      <c r="G303" s="137"/>
      <c r="H303" s="3"/>
      <c r="I303" s="28"/>
      <c r="J303" s="67"/>
      <c r="K303" s="28"/>
      <c r="L303" s="67"/>
    </row>
    <row r="304" spans="1:12" ht="16.5" x14ac:dyDescent="0.25">
      <c r="A304" s="19"/>
      <c r="B304" s="20"/>
      <c r="C304" s="136" t="s">
        <v>311</v>
      </c>
      <c r="D304" s="137"/>
      <c r="E304" s="137"/>
      <c r="F304" s="137"/>
      <c r="G304" s="137"/>
      <c r="H304" s="3"/>
      <c r="I304" s="28"/>
      <c r="J304" s="67">
        <f>J247</f>
        <v>217864.92</v>
      </c>
      <c r="K304" s="28"/>
      <c r="L304" s="67">
        <f>L247</f>
        <v>1000000</v>
      </c>
    </row>
    <row r="305" spans="1:12" ht="19.5" customHeight="1" x14ac:dyDescent="0.25">
      <c r="A305" s="147" t="s">
        <v>420</v>
      </c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</row>
    <row r="306" spans="1:12" ht="33" x14ac:dyDescent="0.25">
      <c r="A306" s="62" t="s">
        <v>135</v>
      </c>
      <c r="B306" s="20" t="s">
        <v>212</v>
      </c>
      <c r="C306" s="21" t="s">
        <v>124</v>
      </c>
      <c r="D306" s="63" t="s">
        <v>74</v>
      </c>
      <c r="E306" s="64">
        <v>3</v>
      </c>
      <c r="F306" s="28"/>
      <c r="G306" s="75">
        <f>E306</f>
        <v>3</v>
      </c>
      <c r="H306" s="3"/>
      <c r="I306" s="28"/>
      <c r="J306" s="3"/>
      <c r="K306" s="28"/>
      <c r="L306" s="3"/>
    </row>
    <row r="307" spans="1:12" ht="66" x14ac:dyDescent="0.25">
      <c r="A307" s="19"/>
      <c r="B307" s="91" t="s">
        <v>415</v>
      </c>
      <c r="C307" s="84" t="s">
        <v>278</v>
      </c>
      <c r="D307" s="28"/>
      <c r="E307" s="28"/>
      <c r="F307" s="28"/>
      <c r="G307" s="29"/>
      <c r="H307" s="3"/>
      <c r="I307" s="28"/>
      <c r="J307" s="3"/>
      <c r="K307" s="28"/>
      <c r="L307" s="3"/>
    </row>
    <row r="308" spans="1:12" ht="16.5" x14ac:dyDescent="0.25">
      <c r="A308" s="19"/>
      <c r="B308" s="66">
        <v>1</v>
      </c>
      <c r="C308" s="21" t="s">
        <v>36</v>
      </c>
      <c r="D308" s="28"/>
      <c r="E308" s="28"/>
      <c r="F308" s="28"/>
      <c r="G308" s="29"/>
      <c r="H308" s="67">
        <v>56.55</v>
      </c>
      <c r="I308" s="64">
        <v>1.1000000000000001</v>
      </c>
      <c r="J308" s="67">
        <f>G306*H308*I308</f>
        <v>186.62</v>
      </c>
      <c r="K308" s="64">
        <v>23.57</v>
      </c>
      <c r="L308" s="67">
        <f>J308*K308</f>
        <v>4398.63</v>
      </c>
    </row>
    <row r="309" spans="1:12" ht="16.5" x14ac:dyDescent="0.25">
      <c r="A309" s="19"/>
      <c r="B309" s="66">
        <v>2</v>
      </c>
      <c r="C309" s="21" t="s">
        <v>37</v>
      </c>
      <c r="D309" s="28"/>
      <c r="E309" s="28"/>
      <c r="F309" s="64"/>
      <c r="G309" s="29"/>
      <c r="H309" s="67">
        <v>9.2200000000000006</v>
      </c>
      <c r="I309" s="64">
        <v>1.1000000000000001</v>
      </c>
      <c r="J309" s="67">
        <f>G306*H309*I309</f>
        <v>30.43</v>
      </c>
      <c r="K309" s="28"/>
      <c r="L309" s="3"/>
    </row>
    <row r="310" spans="1:12" ht="16.5" x14ac:dyDescent="0.25">
      <c r="A310" s="19"/>
      <c r="B310" s="66">
        <v>3</v>
      </c>
      <c r="C310" s="21" t="s">
        <v>234</v>
      </c>
      <c r="D310" s="28"/>
      <c r="E310" s="28"/>
      <c r="F310" s="28"/>
      <c r="G310" s="29"/>
      <c r="H310" s="67">
        <v>0.22</v>
      </c>
      <c r="I310" s="64">
        <v>1.1000000000000001</v>
      </c>
      <c r="J310" s="67">
        <f>G306*H310*I310</f>
        <v>0.73</v>
      </c>
      <c r="K310" s="64">
        <v>23.57</v>
      </c>
      <c r="L310" s="67">
        <f>J310*K310</f>
        <v>17.21</v>
      </c>
    </row>
    <row r="311" spans="1:12" ht="16.5" x14ac:dyDescent="0.25">
      <c r="A311" s="19"/>
      <c r="B311" s="66">
        <v>4</v>
      </c>
      <c r="C311" s="21" t="s">
        <v>38</v>
      </c>
      <c r="D311" s="28"/>
      <c r="E311" s="28"/>
      <c r="F311" s="64"/>
      <c r="G311" s="29"/>
      <c r="H311" s="67">
        <v>152.04</v>
      </c>
      <c r="I311" s="64">
        <v>1.1000000000000001</v>
      </c>
      <c r="J311" s="67">
        <f>G306*H311*I311</f>
        <v>501.73</v>
      </c>
      <c r="K311" s="28"/>
      <c r="L311" s="3"/>
    </row>
    <row r="312" spans="1:12" ht="16.5" x14ac:dyDescent="0.25">
      <c r="A312" s="19"/>
      <c r="B312" s="20"/>
      <c r="C312" s="21" t="s">
        <v>39</v>
      </c>
      <c r="D312" s="63" t="s">
        <v>27</v>
      </c>
      <c r="E312" s="64">
        <v>5.31</v>
      </c>
      <c r="F312" s="64">
        <v>1.1000000000000001</v>
      </c>
      <c r="G312" s="68">
        <f>E312*F312*G306</f>
        <v>17.523</v>
      </c>
      <c r="H312" s="3"/>
      <c r="I312" s="28"/>
      <c r="J312" s="3"/>
      <c r="K312" s="28"/>
      <c r="L312" s="3"/>
    </row>
    <row r="313" spans="1:12" ht="16.5" x14ac:dyDescent="0.25">
      <c r="A313" s="19"/>
      <c r="B313" s="20"/>
      <c r="C313" s="21" t="s">
        <v>40</v>
      </c>
      <c r="D313" s="63" t="s">
        <v>27</v>
      </c>
      <c r="E313" s="64">
        <v>0.02</v>
      </c>
      <c r="F313" s="64">
        <v>1.1000000000000001</v>
      </c>
      <c r="G313" s="68">
        <f>E313*F313*G306</f>
        <v>6.6000000000000003E-2</v>
      </c>
      <c r="H313" s="3"/>
      <c r="I313" s="28"/>
      <c r="J313" s="3"/>
      <c r="K313" s="28"/>
      <c r="L313" s="3"/>
    </row>
    <row r="314" spans="1:12" ht="16.5" x14ac:dyDescent="0.25">
      <c r="A314" s="19"/>
      <c r="B314" s="20"/>
      <c r="C314" s="69" t="s">
        <v>41</v>
      </c>
      <c r="D314" s="70"/>
      <c r="E314" s="70"/>
      <c r="F314" s="70"/>
      <c r="G314" s="71"/>
      <c r="H314" s="72">
        <f>H308+H309+H311</f>
        <v>217.81</v>
      </c>
      <c r="I314" s="70"/>
      <c r="J314" s="72">
        <f>J308+J309+J311</f>
        <v>718.78</v>
      </c>
      <c r="K314" s="70"/>
      <c r="L314" s="73"/>
    </row>
    <row r="315" spans="1:12" ht="16.5" x14ac:dyDescent="0.3">
      <c r="A315" s="19"/>
      <c r="B315" s="74"/>
      <c r="C315" s="21" t="s">
        <v>42</v>
      </c>
      <c r="D315" s="28"/>
      <c r="E315" s="28"/>
      <c r="F315" s="28"/>
      <c r="G315" s="29"/>
      <c r="H315" s="3"/>
      <c r="I315" s="28"/>
      <c r="J315" s="67">
        <f>J308+J310</f>
        <v>187.35</v>
      </c>
      <c r="K315" s="28"/>
      <c r="L315" s="67">
        <f>L310+L308</f>
        <v>4415.84</v>
      </c>
    </row>
    <row r="316" spans="1:12" ht="33" x14ac:dyDescent="0.25">
      <c r="A316" s="19"/>
      <c r="B316" s="20" t="s">
        <v>385</v>
      </c>
      <c r="C316" s="21" t="s">
        <v>125</v>
      </c>
      <c r="D316" s="63" t="s">
        <v>44</v>
      </c>
      <c r="E316" s="28">
        <v>94</v>
      </c>
      <c r="F316" s="28"/>
      <c r="G316" s="75">
        <f>E316</f>
        <v>94</v>
      </c>
      <c r="H316" s="3"/>
      <c r="I316" s="28"/>
      <c r="J316" s="67">
        <f>G316*J315/100</f>
        <v>176.11</v>
      </c>
      <c r="K316" s="28"/>
      <c r="L316" s="67">
        <f>L315*G316/100</f>
        <v>4150.8900000000003</v>
      </c>
    </row>
    <row r="317" spans="1:12" ht="33" x14ac:dyDescent="0.25">
      <c r="A317" s="19"/>
      <c r="B317" s="20" t="s">
        <v>386</v>
      </c>
      <c r="C317" s="21" t="s">
        <v>126</v>
      </c>
      <c r="D317" s="63" t="s">
        <v>44</v>
      </c>
      <c r="E317" s="28">
        <v>51</v>
      </c>
      <c r="F317" s="28"/>
      <c r="G317" s="75">
        <f>E317</f>
        <v>51</v>
      </c>
      <c r="H317" s="3"/>
      <c r="I317" s="28"/>
      <c r="J317" s="67">
        <f>G317*J315/100</f>
        <v>95.55</v>
      </c>
      <c r="K317" s="28"/>
      <c r="L317" s="67">
        <f>L315*G317/100</f>
        <v>2252.08</v>
      </c>
    </row>
    <row r="318" spans="1:12" ht="15.75" customHeight="1" x14ac:dyDescent="0.25">
      <c r="A318" s="76"/>
      <c r="B318" s="77"/>
      <c r="C318" s="78" t="s">
        <v>46</v>
      </c>
      <c r="D318" s="70"/>
      <c r="E318" s="70"/>
      <c r="F318" s="70"/>
      <c r="G318" s="71"/>
      <c r="H318" s="73"/>
      <c r="I318" s="70"/>
      <c r="J318" s="79">
        <f>J314+J316+J317</f>
        <v>990.44</v>
      </c>
      <c r="K318" s="70"/>
      <c r="L318" s="79"/>
    </row>
    <row r="319" spans="1:12" ht="16.5" x14ac:dyDescent="0.25">
      <c r="A319" s="19"/>
      <c r="B319" s="20"/>
      <c r="C319" s="144" t="s">
        <v>337</v>
      </c>
      <c r="D319" s="145"/>
      <c r="E319" s="145"/>
      <c r="F319" s="145"/>
      <c r="G319" s="145"/>
      <c r="H319" s="3"/>
      <c r="I319" s="28"/>
      <c r="J319" s="67">
        <f>J321+J322+J328+J332</f>
        <v>718.78</v>
      </c>
      <c r="K319" s="28"/>
      <c r="L319" s="3"/>
    </row>
    <row r="320" spans="1:12" ht="15.75" customHeight="1" x14ac:dyDescent="0.25">
      <c r="A320" s="19"/>
      <c r="B320" s="20"/>
      <c r="C320" s="138" t="s">
        <v>55</v>
      </c>
      <c r="D320" s="139"/>
      <c r="E320" s="139"/>
      <c r="F320" s="139"/>
      <c r="G320" s="139"/>
      <c r="H320" s="3"/>
      <c r="I320" s="28"/>
      <c r="J320" s="3"/>
      <c r="K320" s="28"/>
      <c r="L320" s="3"/>
    </row>
    <row r="321" spans="1:12" ht="15.75" customHeight="1" x14ac:dyDescent="0.25">
      <c r="A321" s="19"/>
      <c r="B321" s="20"/>
      <c r="C321" s="136" t="s">
        <v>56</v>
      </c>
      <c r="D321" s="137"/>
      <c r="E321" s="137"/>
      <c r="F321" s="137"/>
      <c r="G321" s="137"/>
      <c r="H321" s="3"/>
      <c r="I321" s="28"/>
      <c r="J321" s="67">
        <f>J308</f>
        <v>186.62</v>
      </c>
      <c r="K321" s="28"/>
      <c r="L321" s="67">
        <f>L308</f>
        <v>4398.63</v>
      </c>
    </row>
    <row r="322" spans="1:12" ht="15.75" customHeight="1" x14ac:dyDescent="0.25">
      <c r="A322" s="19"/>
      <c r="B322" s="20"/>
      <c r="C322" s="136" t="s">
        <v>57</v>
      </c>
      <c r="D322" s="137"/>
      <c r="E322" s="137"/>
      <c r="F322" s="137"/>
      <c r="G322" s="137"/>
      <c r="H322" s="3"/>
      <c r="I322" s="28"/>
      <c r="J322" s="67">
        <f>J324+J327</f>
        <v>30.43</v>
      </c>
      <c r="K322" s="28"/>
      <c r="L322" s="67"/>
    </row>
    <row r="323" spans="1:12" ht="15.75" customHeight="1" x14ac:dyDescent="0.25">
      <c r="A323" s="19"/>
      <c r="B323" s="20"/>
      <c r="C323" s="138" t="s">
        <v>58</v>
      </c>
      <c r="D323" s="139"/>
      <c r="E323" s="139"/>
      <c r="F323" s="139"/>
      <c r="G323" s="139"/>
      <c r="H323" s="3"/>
      <c r="I323" s="28"/>
      <c r="J323" s="3"/>
      <c r="K323" s="28"/>
      <c r="L323" s="67"/>
    </row>
    <row r="324" spans="1:12" ht="15.75" customHeight="1" x14ac:dyDescent="0.25">
      <c r="A324" s="19"/>
      <c r="B324" s="20"/>
      <c r="C324" s="136" t="s">
        <v>300</v>
      </c>
      <c r="D324" s="137"/>
      <c r="E324" s="137"/>
      <c r="F324" s="137"/>
      <c r="G324" s="137"/>
      <c r="H324" s="3"/>
      <c r="I324" s="28"/>
      <c r="J324" s="3">
        <f>J309</f>
        <v>30.43</v>
      </c>
      <c r="K324" s="28"/>
      <c r="L324" s="67"/>
    </row>
    <row r="325" spans="1:12" ht="15.75" customHeight="1" x14ac:dyDescent="0.25">
      <c r="A325" s="19"/>
      <c r="B325" s="20"/>
      <c r="C325" s="138" t="s">
        <v>301</v>
      </c>
      <c r="D325" s="139"/>
      <c r="E325" s="139"/>
      <c r="F325" s="139"/>
      <c r="G325" s="139"/>
      <c r="H325" s="3"/>
      <c r="I325" s="28"/>
      <c r="J325" s="3"/>
      <c r="K325" s="28"/>
      <c r="L325" s="67"/>
    </row>
    <row r="326" spans="1:12" ht="15.75" customHeight="1" x14ac:dyDescent="0.25">
      <c r="A326" s="19"/>
      <c r="B326" s="20"/>
      <c r="C326" s="136" t="s">
        <v>302</v>
      </c>
      <c r="D326" s="137"/>
      <c r="E326" s="137"/>
      <c r="F326" s="137"/>
      <c r="G326" s="137"/>
      <c r="H326" s="3"/>
      <c r="I326" s="28"/>
      <c r="J326" s="67">
        <f>J310</f>
        <v>0.73</v>
      </c>
      <c r="K326" s="28"/>
      <c r="L326" s="67">
        <f>L310</f>
        <v>17.21</v>
      </c>
    </row>
    <row r="327" spans="1:12" ht="15.75" customHeight="1" x14ac:dyDescent="0.25">
      <c r="A327" s="19"/>
      <c r="B327" s="20"/>
      <c r="C327" s="21" t="s">
        <v>295</v>
      </c>
      <c r="D327" s="82"/>
      <c r="E327" s="82"/>
      <c r="F327" s="82"/>
      <c r="G327" s="83"/>
      <c r="H327" s="3"/>
      <c r="I327" s="28"/>
      <c r="J327" s="67"/>
      <c r="K327" s="28"/>
      <c r="L327" s="67"/>
    </row>
    <row r="328" spans="1:12" ht="15.75" customHeight="1" x14ac:dyDescent="0.25">
      <c r="A328" s="19"/>
      <c r="B328" s="20"/>
      <c r="C328" s="136" t="s">
        <v>59</v>
      </c>
      <c r="D328" s="137"/>
      <c r="E328" s="137"/>
      <c r="F328" s="137"/>
      <c r="G328" s="137"/>
      <c r="H328" s="3"/>
      <c r="I328" s="28"/>
      <c r="J328" s="67">
        <f>J330+J331</f>
        <v>501.73</v>
      </c>
      <c r="K328" s="28"/>
      <c r="L328" s="67"/>
    </row>
    <row r="329" spans="1:12" ht="15.75" customHeight="1" x14ac:dyDescent="0.25">
      <c r="A329" s="19"/>
      <c r="B329" s="20"/>
      <c r="C329" s="84" t="s">
        <v>58</v>
      </c>
      <c r="D329" s="82"/>
      <c r="E329" s="82"/>
      <c r="F329" s="82"/>
      <c r="G329" s="83"/>
      <c r="H329" s="3"/>
      <c r="I329" s="28"/>
      <c r="J329" s="67"/>
      <c r="K329" s="28"/>
      <c r="L329" s="67"/>
    </row>
    <row r="330" spans="1:12" ht="15.75" customHeight="1" x14ac:dyDescent="0.25">
      <c r="A330" s="19"/>
      <c r="B330" s="20"/>
      <c r="C330" s="85" t="s">
        <v>287</v>
      </c>
      <c r="D330" s="82"/>
      <c r="E330" s="82"/>
      <c r="F330" s="82"/>
      <c r="G330" s="83"/>
      <c r="H330" s="3"/>
      <c r="I330" s="28"/>
      <c r="J330" s="67">
        <f>J311</f>
        <v>501.73</v>
      </c>
      <c r="K330" s="28"/>
      <c r="L330" s="67"/>
    </row>
    <row r="331" spans="1:12" ht="15.75" customHeight="1" x14ac:dyDescent="0.25">
      <c r="A331" s="19"/>
      <c r="B331" s="20"/>
      <c r="C331" s="28" t="s">
        <v>321</v>
      </c>
      <c r="D331" s="82"/>
      <c r="E331" s="82"/>
      <c r="F331" s="82"/>
      <c r="G331" s="83"/>
      <c r="H331" s="3"/>
      <c r="I331" s="28"/>
      <c r="J331" s="67"/>
      <c r="K331" s="28"/>
      <c r="L331" s="67"/>
    </row>
    <row r="332" spans="1:12" ht="15.75" customHeight="1" x14ac:dyDescent="0.25">
      <c r="A332" s="19"/>
      <c r="B332" s="20"/>
      <c r="C332" s="136" t="s">
        <v>182</v>
      </c>
      <c r="D332" s="137"/>
      <c r="E332" s="137"/>
      <c r="F332" s="137"/>
      <c r="G332" s="137"/>
      <c r="H332" s="3"/>
      <c r="I332" s="28"/>
      <c r="J332" s="67"/>
      <c r="K332" s="28"/>
      <c r="L332" s="67"/>
    </row>
    <row r="333" spans="1:12" ht="15.75" customHeight="1" x14ac:dyDescent="0.25">
      <c r="A333" s="19"/>
      <c r="B333" s="20"/>
      <c r="C333" s="136" t="s">
        <v>326</v>
      </c>
      <c r="D333" s="137"/>
      <c r="E333" s="137"/>
      <c r="F333" s="137"/>
      <c r="G333" s="137"/>
      <c r="H333" s="3"/>
      <c r="I333" s="28"/>
      <c r="J333" s="67">
        <f>J315</f>
        <v>187.35</v>
      </c>
      <c r="K333" s="28"/>
      <c r="L333" s="67">
        <f>L315</f>
        <v>4415.84</v>
      </c>
    </row>
    <row r="334" spans="1:12" ht="15.75" customHeight="1" x14ac:dyDescent="0.25">
      <c r="A334" s="19"/>
      <c r="B334" s="20"/>
      <c r="C334" s="136" t="s">
        <v>313</v>
      </c>
      <c r="D334" s="137"/>
      <c r="E334" s="137"/>
      <c r="F334" s="137"/>
      <c r="G334" s="137"/>
      <c r="H334" s="3"/>
      <c r="I334" s="28"/>
      <c r="J334" s="67">
        <f>J316</f>
        <v>176.11</v>
      </c>
      <c r="K334" s="28"/>
      <c r="L334" s="67">
        <f>L316</f>
        <v>4150.8900000000003</v>
      </c>
    </row>
    <row r="335" spans="1:12" ht="15.75" customHeight="1" x14ac:dyDescent="0.25">
      <c r="A335" s="19"/>
      <c r="B335" s="20"/>
      <c r="C335" s="136" t="s">
        <v>314</v>
      </c>
      <c r="D335" s="137"/>
      <c r="E335" s="137"/>
      <c r="F335" s="137"/>
      <c r="G335" s="137"/>
      <c r="H335" s="3"/>
      <c r="I335" s="28"/>
      <c r="J335" s="67">
        <f>J317</f>
        <v>95.55</v>
      </c>
      <c r="K335" s="28"/>
      <c r="L335" s="67">
        <f>L317</f>
        <v>2252.08</v>
      </c>
    </row>
    <row r="336" spans="1:12" ht="15.75" customHeight="1" x14ac:dyDescent="0.25">
      <c r="A336" s="19"/>
      <c r="B336" s="20"/>
      <c r="C336" s="136" t="s">
        <v>315</v>
      </c>
      <c r="D336" s="137"/>
      <c r="E336" s="137"/>
      <c r="F336" s="137"/>
      <c r="G336" s="137"/>
      <c r="H336" s="3"/>
      <c r="I336" s="28"/>
      <c r="J336" s="67"/>
      <c r="K336" s="28"/>
      <c r="L336" s="67"/>
    </row>
    <row r="337" spans="1:12" ht="15.75" customHeight="1" x14ac:dyDescent="0.25">
      <c r="A337" s="19"/>
      <c r="B337" s="20"/>
      <c r="C337" s="86" t="s">
        <v>58</v>
      </c>
      <c r="D337" s="82"/>
      <c r="E337" s="82"/>
      <c r="F337" s="82"/>
      <c r="G337" s="83"/>
      <c r="H337" s="3"/>
      <c r="I337" s="28"/>
      <c r="J337" s="67"/>
      <c r="K337" s="28"/>
      <c r="L337" s="67"/>
    </row>
    <row r="338" spans="1:12" ht="15.75" customHeight="1" x14ac:dyDescent="0.25">
      <c r="A338" s="19"/>
      <c r="B338" s="20"/>
      <c r="C338" s="28" t="s">
        <v>187</v>
      </c>
      <c r="D338" s="82"/>
      <c r="E338" s="82"/>
      <c r="F338" s="82"/>
      <c r="G338" s="83"/>
      <c r="H338" s="3"/>
      <c r="I338" s="28"/>
      <c r="J338" s="67"/>
      <c r="K338" s="28"/>
      <c r="L338" s="67"/>
    </row>
    <row r="339" spans="1:12" ht="15.75" customHeight="1" x14ac:dyDescent="0.25">
      <c r="A339" s="19"/>
      <c r="B339" s="20"/>
      <c r="C339" s="28" t="s">
        <v>322</v>
      </c>
      <c r="D339" s="82"/>
      <c r="E339" s="82"/>
      <c r="F339" s="82"/>
      <c r="G339" s="83"/>
      <c r="H339" s="3"/>
      <c r="I339" s="28"/>
      <c r="J339" s="67"/>
      <c r="K339" s="28"/>
      <c r="L339" s="67"/>
    </row>
    <row r="340" spans="1:12" ht="15.75" customHeight="1" x14ac:dyDescent="0.25">
      <c r="A340" s="19"/>
      <c r="B340" s="20"/>
      <c r="C340" s="136" t="s">
        <v>316</v>
      </c>
      <c r="D340" s="137"/>
      <c r="E340" s="137"/>
      <c r="F340" s="137"/>
      <c r="G340" s="137"/>
      <c r="H340" s="3"/>
      <c r="I340" s="28"/>
      <c r="J340" s="67"/>
      <c r="K340" s="28"/>
      <c r="L340" s="67"/>
    </row>
    <row r="341" spans="1:12" ht="16.5" x14ac:dyDescent="0.25">
      <c r="A341" s="19"/>
      <c r="B341" s="20"/>
      <c r="C341" s="144" t="s">
        <v>335</v>
      </c>
      <c r="D341" s="145"/>
      <c r="E341" s="145"/>
      <c r="F341" s="145"/>
      <c r="G341" s="145"/>
      <c r="H341" s="3"/>
      <c r="I341" s="28"/>
      <c r="J341" s="87">
        <f>J319+J334+J335+J336+J340</f>
        <v>990.44</v>
      </c>
      <c r="K341" s="28"/>
      <c r="L341" s="67"/>
    </row>
    <row r="342" spans="1:12" ht="15.75" customHeight="1" x14ac:dyDescent="0.25">
      <c r="A342" s="19"/>
      <c r="B342" s="20"/>
      <c r="C342" s="138" t="s">
        <v>58</v>
      </c>
      <c r="D342" s="139"/>
      <c r="E342" s="139"/>
      <c r="F342" s="139"/>
      <c r="G342" s="139"/>
      <c r="H342" s="3"/>
      <c r="I342" s="28"/>
      <c r="J342" s="3"/>
      <c r="K342" s="28"/>
      <c r="L342" s="67"/>
    </row>
    <row r="343" spans="1:12" ht="15.75" customHeight="1" x14ac:dyDescent="0.25">
      <c r="A343" s="19"/>
      <c r="B343" s="20"/>
      <c r="C343" s="136" t="s">
        <v>310</v>
      </c>
      <c r="D343" s="137"/>
      <c r="E343" s="137"/>
      <c r="F343" s="137"/>
      <c r="G343" s="137"/>
      <c r="H343" s="3"/>
      <c r="I343" s="28"/>
      <c r="J343" s="67"/>
      <c r="K343" s="28"/>
      <c r="L343" s="67"/>
    </row>
    <row r="344" spans="1:12" ht="16.5" x14ac:dyDescent="0.25">
      <c r="A344" s="19"/>
      <c r="B344" s="20"/>
      <c r="C344" s="136" t="s">
        <v>311</v>
      </c>
      <c r="D344" s="137"/>
      <c r="E344" s="137"/>
      <c r="F344" s="137"/>
      <c r="G344" s="137"/>
      <c r="H344" s="3"/>
      <c r="I344" s="28"/>
      <c r="J344" s="67"/>
      <c r="K344" s="28"/>
      <c r="L344" s="67"/>
    </row>
    <row r="345" spans="1:12" ht="15.6" customHeight="1" x14ac:dyDescent="0.25">
      <c r="A345" s="147" t="s">
        <v>421</v>
      </c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</row>
    <row r="346" spans="1:12" ht="16.5" x14ac:dyDescent="0.25">
      <c r="A346" s="62" t="s">
        <v>136</v>
      </c>
      <c r="B346" s="20" t="s">
        <v>213</v>
      </c>
      <c r="C346" s="21" t="s">
        <v>128</v>
      </c>
      <c r="D346" s="63" t="s">
        <v>74</v>
      </c>
      <c r="E346" s="64">
        <v>2.54</v>
      </c>
      <c r="F346" s="28"/>
      <c r="G346" s="65">
        <f>E346</f>
        <v>2.54</v>
      </c>
      <c r="H346" s="3"/>
      <c r="I346" s="28"/>
      <c r="J346" s="3"/>
      <c r="K346" s="28"/>
      <c r="L346" s="3"/>
    </row>
    <row r="347" spans="1:12" ht="16.5" x14ac:dyDescent="0.25">
      <c r="A347" s="19"/>
      <c r="B347" s="66">
        <v>1</v>
      </c>
      <c r="C347" s="21" t="s">
        <v>36</v>
      </c>
      <c r="D347" s="28"/>
      <c r="E347" s="28"/>
      <c r="F347" s="28"/>
      <c r="G347" s="29"/>
      <c r="H347" s="67">
        <v>282.66000000000003</v>
      </c>
      <c r="I347" s="64"/>
      <c r="J347" s="67">
        <f>G346*H347</f>
        <v>717.96</v>
      </c>
      <c r="K347" s="64">
        <v>23.57</v>
      </c>
      <c r="L347" s="67">
        <f>J347*K347</f>
        <v>16922.32</v>
      </c>
    </row>
    <row r="348" spans="1:12" ht="16.5" x14ac:dyDescent="0.25">
      <c r="A348" s="19"/>
      <c r="B348" s="66">
        <v>2</v>
      </c>
      <c r="C348" s="21" t="s">
        <v>37</v>
      </c>
      <c r="D348" s="28"/>
      <c r="E348" s="28"/>
      <c r="F348" s="64"/>
      <c r="G348" s="29"/>
      <c r="H348" s="67">
        <v>43.61</v>
      </c>
      <c r="I348" s="64"/>
      <c r="J348" s="67">
        <f>G346*H348</f>
        <v>110.77</v>
      </c>
      <c r="K348" s="28"/>
      <c r="L348" s="3"/>
    </row>
    <row r="349" spans="1:12" ht="16.5" x14ac:dyDescent="0.25">
      <c r="A349" s="19"/>
      <c r="B349" s="66">
        <v>3</v>
      </c>
      <c r="C349" s="21" t="s">
        <v>234</v>
      </c>
      <c r="D349" s="28"/>
      <c r="E349" s="28"/>
      <c r="F349" s="28"/>
      <c r="G349" s="29"/>
      <c r="H349" s="67">
        <v>17.149999999999999</v>
      </c>
      <c r="I349" s="64"/>
      <c r="J349" s="67">
        <f>G346*H349</f>
        <v>43.56</v>
      </c>
      <c r="K349" s="64">
        <v>23.57</v>
      </c>
      <c r="L349" s="67">
        <f>J349*K349</f>
        <v>1026.71</v>
      </c>
    </row>
    <row r="350" spans="1:12" ht="16.5" x14ac:dyDescent="0.25">
      <c r="A350" s="19"/>
      <c r="B350" s="66">
        <v>4</v>
      </c>
      <c r="C350" s="21" t="s">
        <v>38</v>
      </c>
      <c r="D350" s="28"/>
      <c r="E350" s="28"/>
      <c r="F350" s="64"/>
      <c r="G350" s="29"/>
      <c r="H350" s="67">
        <v>8.5399999999999991</v>
      </c>
      <c r="I350" s="64"/>
      <c r="J350" s="67">
        <f>G346*H350</f>
        <v>21.69</v>
      </c>
      <c r="K350" s="28"/>
      <c r="L350" s="3"/>
    </row>
    <row r="351" spans="1:12" ht="33" x14ac:dyDescent="0.25">
      <c r="A351" s="19"/>
      <c r="B351" s="20" t="s">
        <v>249</v>
      </c>
      <c r="C351" s="21" t="s">
        <v>129</v>
      </c>
      <c r="D351" s="63" t="s">
        <v>63</v>
      </c>
      <c r="E351" s="64">
        <v>2.04</v>
      </c>
      <c r="F351" s="28"/>
      <c r="G351" s="92">
        <f>E351*G346</f>
        <v>5.1816000000000004</v>
      </c>
      <c r="H351" s="3"/>
      <c r="I351" s="28"/>
      <c r="J351" s="3"/>
      <c r="K351" s="28"/>
      <c r="L351" s="3"/>
    </row>
    <row r="352" spans="1:12" ht="16.5" x14ac:dyDescent="0.25">
      <c r="A352" s="19"/>
      <c r="B352" s="20"/>
      <c r="C352" s="21" t="s">
        <v>39</v>
      </c>
      <c r="D352" s="63" t="s">
        <v>27</v>
      </c>
      <c r="E352" s="64">
        <v>35.6</v>
      </c>
      <c r="F352" s="64"/>
      <c r="G352" s="68">
        <f>E352*G346</f>
        <v>90.424000000000007</v>
      </c>
      <c r="H352" s="3"/>
      <c r="I352" s="28"/>
      <c r="J352" s="3"/>
      <c r="K352" s="28"/>
      <c r="L352" s="3"/>
    </row>
    <row r="353" spans="1:12" ht="16.5" x14ac:dyDescent="0.25">
      <c r="A353" s="19"/>
      <c r="B353" s="20"/>
      <c r="C353" s="21" t="s">
        <v>40</v>
      </c>
      <c r="D353" s="63" t="s">
        <v>27</v>
      </c>
      <c r="E353" s="64">
        <v>1.27</v>
      </c>
      <c r="F353" s="64"/>
      <c r="G353" s="92">
        <f>E353*G346</f>
        <v>3.2258</v>
      </c>
      <c r="H353" s="3"/>
      <c r="I353" s="28"/>
      <c r="J353" s="3"/>
      <c r="K353" s="28"/>
      <c r="L353" s="3"/>
    </row>
    <row r="354" spans="1:12" ht="16.5" x14ac:dyDescent="0.25">
      <c r="A354" s="19"/>
      <c r="B354" s="20"/>
      <c r="C354" s="69" t="s">
        <v>41</v>
      </c>
      <c r="D354" s="70"/>
      <c r="E354" s="70"/>
      <c r="F354" s="70"/>
      <c r="G354" s="71"/>
      <c r="H354" s="72">
        <f>H347+H348+H350</f>
        <v>334.81</v>
      </c>
      <c r="I354" s="70"/>
      <c r="J354" s="72">
        <f>J347+J348+J350</f>
        <v>850.42</v>
      </c>
      <c r="K354" s="70"/>
      <c r="L354" s="73"/>
    </row>
    <row r="355" spans="1:12" ht="16.5" x14ac:dyDescent="0.25">
      <c r="A355" s="62" t="s">
        <v>270</v>
      </c>
      <c r="B355" s="20" t="s">
        <v>214</v>
      </c>
      <c r="C355" s="21" t="s">
        <v>130</v>
      </c>
      <c r="D355" s="63" t="s">
        <v>63</v>
      </c>
      <c r="E355" s="28">
        <v>2.04</v>
      </c>
      <c r="F355" s="28"/>
      <c r="G355" s="92">
        <f>E355*G346</f>
        <v>5.1816000000000004</v>
      </c>
      <c r="H355" s="67">
        <v>496.4</v>
      </c>
      <c r="I355" s="64"/>
      <c r="J355" s="67">
        <f>H355*G355</f>
        <v>2572.15</v>
      </c>
      <c r="K355" s="64"/>
      <c r="L355" s="67"/>
    </row>
    <row r="356" spans="1:12" ht="16.5" x14ac:dyDescent="0.3">
      <c r="A356" s="19"/>
      <c r="B356" s="74"/>
      <c r="C356" s="21" t="s">
        <v>42</v>
      </c>
      <c r="D356" s="28"/>
      <c r="E356" s="28"/>
      <c r="F356" s="28"/>
      <c r="G356" s="29"/>
      <c r="H356" s="3"/>
      <c r="I356" s="28"/>
      <c r="J356" s="67">
        <f>J347+J349</f>
        <v>761.52</v>
      </c>
      <c r="K356" s="28"/>
      <c r="L356" s="67">
        <f>L347+L349</f>
        <v>17949.03</v>
      </c>
    </row>
    <row r="357" spans="1:12" ht="16.5" x14ac:dyDescent="0.25">
      <c r="A357" s="19"/>
      <c r="B357" s="20" t="s">
        <v>387</v>
      </c>
      <c r="C357" s="21" t="s">
        <v>131</v>
      </c>
      <c r="D357" s="63" t="s">
        <v>44</v>
      </c>
      <c r="E357" s="28">
        <v>112</v>
      </c>
      <c r="F357" s="28"/>
      <c r="G357" s="75">
        <f>E357</f>
        <v>112</v>
      </c>
      <c r="H357" s="3"/>
      <c r="I357" s="28"/>
      <c r="J357" s="67">
        <f>G357*J356/100</f>
        <v>852.9</v>
      </c>
      <c r="K357" s="28"/>
      <c r="L357" s="67">
        <f>L356*G357/100</f>
        <v>20102.91</v>
      </c>
    </row>
    <row r="358" spans="1:12" ht="16.5" x14ac:dyDescent="0.25">
      <c r="A358" s="19"/>
      <c r="B358" s="20" t="s">
        <v>388</v>
      </c>
      <c r="C358" s="21" t="s">
        <v>132</v>
      </c>
      <c r="D358" s="63" t="s">
        <v>44</v>
      </c>
      <c r="E358" s="28">
        <v>65</v>
      </c>
      <c r="F358" s="28"/>
      <c r="G358" s="75">
        <f>E358</f>
        <v>65</v>
      </c>
      <c r="H358" s="3"/>
      <c r="I358" s="28"/>
      <c r="J358" s="67">
        <f>G358*J356/100</f>
        <v>494.99</v>
      </c>
      <c r="K358" s="28"/>
      <c r="L358" s="67">
        <f>L356*G358/100</f>
        <v>11666.87</v>
      </c>
    </row>
    <row r="359" spans="1:12" ht="16.5" x14ac:dyDescent="0.25">
      <c r="A359" s="76"/>
      <c r="B359" s="77"/>
      <c r="C359" s="78" t="s">
        <v>46</v>
      </c>
      <c r="D359" s="70"/>
      <c r="E359" s="70"/>
      <c r="F359" s="70"/>
      <c r="G359" s="71"/>
      <c r="H359" s="73"/>
      <c r="I359" s="70"/>
      <c r="J359" s="79">
        <f>J354+J355+J357+J358</f>
        <v>4770.46</v>
      </c>
      <c r="K359" s="70"/>
      <c r="L359" s="79"/>
    </row>
    <row r="360" spans="1:12" ht="49.5" x14ac:dyDescent="0.25">
      <c r="A360" s="62" t="s">
        <v>137</v>
      </c>
      <c r="B360" s="20" t="s">
        <v>215</v>
      </c>
      <c r="C360" s="21" t="s">
        <v>134</v>
      </c>
      <c r="D360" s="63" t="s">
        <v>74</v>
      </c>
      <c r="E360" s="64">
        <v>2.54</v>
      </c>
      <c r="F360" s="64">
        <v>6</v>
      </c>
      <c r="G360" s="65">
        <f>E360*F360</f>
        <v>15.24</v>
      </c>
      <c r="H360" s="3"/>
      <c r="I360" s="28"/>
      <c r="J360" s="3"/>
      <c r="K360" s="28"/>
      <c r="L360" s="3"/>
    </row>
    <row r="361" spans="1:12" ht="16.5" x14ac:dyDescent="0.25">
      <c r="A361" s="19"/>
      <c r="B361" s="20"/>
      <c r="C361" s="84" t="s">
        <v>240</v>
      </c>
      <c r="D361" s="28"/>
      <c r="E361" s="28"/>
      <c r="F361" s="28"/>
      <c r="G361" s="29"/>
      <c r="H361" s="3"/>
      <c r="I361" s="28"/>
      <c r="J361" s="3"/>
      <c r="K361" s="28"/>
      <c r="L361" s="3"/>
    </row>
    <row r="362" spans="1:12" ht="16.5" x14ac:dyDescent="0.25">
      <c r="A362" s="19"/>
      <c r="B362" s="66">
        <v>1</v>
      </c>
      <c r="C362" s="21" t="s">
        <v>36</v>
      </c>
      <c r="D362" s="28"/>
      <c r="E362" s="28"/>
      <c r="F362" s="28"/>
      <c r="G362" s="29"/>
      <c r="H362" s="67">
        <v>3.49</v>
      </c>
      <c r="I362" s="64"/>
      <c r="J362" s="67">
        <f>G360*H362</f>
        <v>53.19</v>
      </c>
      <c r="K362" s="64">
        <v>23.57</v>
      </c>
      <c r="L362" s="67">
        <f>J362*K362</f>
        <v>1253.69</v>
      </c>
    </row>
    <row r="363" spans="1:12" ht="16.5" x14ac:dyDescent="0.25">
      <c r="A363" s="19"/>
      <c r="B363" s="66">
        <v>2</v>
      </c>
      <c r="C363" s="21" t="s">
        <v>37</v>
      </c>
      <c r="D363" s="28"/>
      <c r="E363" s="28"/>
      <c r="F363" s="64"/>
      <c r="G363" s="29"/>
      <c r="H363" s="67">
        <v>7.56</v>
      </c>
      <c r="I363" s="64"/>
      <c r="J363" s="67">
        <f>G360*H363</f>
        <v>115.21</v>
      </c>
      <c r="K363" s="28"/>
      <c r="L363" s="3"/>
    </row>
    <row r="364" spans="1:12" ht="16.5" x14ac:dyDescent="0.25">
      <c r="A364" s="19"/>
      <c r="B364" s="66">
        <v>3</v>
      </c>
      <c r="C364" s="21" t="s">
        <v>234</v>
      </c>
      <c r="D364" s="28"/>
      <c r="E364" s="28"/>
      <c r="F364" s="28"/>
      <c r="G364" s="29"/>
      <c r="H364" s="67">
        <v>2.84</v>
      </c>
      <c r="I364" s="64"/>
      <c r="J364" s="67">
        <f>G360*H364</f>
        <v>43.28</v>
      </c>
      <c r="K364" s="64">
        <v>23.57</v>
      </c>
      <c r="L364" s="67">
        <f>J364*K364</f>
        <v>1020.11</v>
      </c>
    </row>
    <row r="365" spans="1:12" ht="16.5" x14ac:dyDescent="0.25">
      <c r="A365" s="19"/>
      <c r="B365" s="66">
        <v>4</v>
      </c>
      <c r="C365" s="21" t="s">
        <v>38</v>
      </c>
      <c r="D365" s="28"/>
      <c r="E365" s="28"/>
      <c r="F365" s="64"/>
      <c r="G365" s="29"/>
      <c r="H365" s="67"/>
      <c r="I365" s="64"/>
      <c r="J365" s="67"/>
      <c r="K365" s="28"/>
      <c r="L365" s="3"/>
    </row>
    <row r="366" spans="1:12" ht="33" x14ac:dyDescent="0.25">
      <c r="A366" s="19"/>
      <c r="B366" s="20" t="s">
        <v>249</v>
      </c>
      <c r="C366" s="21" t="s">
        <v>129</v>
      </c>
      <c r="D366" s="63" t="s">
        <v>63</v>
      </c>
      <c r="E366" s="64">
        <v>0.51</v>
      </c>
      <c r="F366" s="28"/>
      <c r="G366" s="92">
        <f>E366*G360</f>
        <v>7.7724000000000002</v>
      </c>
      <c r="H366" s="3"/>
      <c r="I366" s="28"/>
      <c r="J366" s="3"/>
      <c r="K366" s="28"/>
      <c r="L366" s="3"/>
    </row>
    <row r="367" spans="1:12" ht="16.5" x14ac:dyDescent="0.25">
      <c r="A367" s="19"/>
      <c r="B367" s="20"/>
      <c r="C367" s="21" t="s">
        <v>39</v>
      </c>
      <c r="D367" s="63" t="s">
        <v>27</v>
      </c>
      <c r="E367" s="64">
        <v>0.44</v>
      </c>
      <c r="F367" s="64"/>
      <c r="G367" s="92">
        <f>E367*G360</f>
        <v>6.7055999999999996</v>
      </c>
      <c r="H367" s="3"/>
      <c r="I367" s="28"/>
      <c r="J367" s="3"/>
      <c r="K367" s="28"/>
      <c r="L367" s="3"/>
    </row>
    <row r="368" spans="1:12" ht="16.5" x14ac:dyDescent="0.25">
      <c r="A368" s="19"/>
      <c r="B368" s="20"/>
      <c r="C368" s="21" t="s">
        <v>40</v>
      </c>
      <c r="D368" s="63" t="s">
        <v>27</v>
      </c>
      <c r="E368" s="64">
        <v>0.21</v>
      </c>
      <c r="F368" s="64"/>
      <c r="G368" s="92">
        <f>E368*G360</f>
        <v>3.2004000000000001</v>
      </c>
      <c r="H368" s="3"/>
      <c r="I368" s="28"/>
      <c r="J368" s="3"/>
      <c r="K368" s="28"/>
      <c r="L368" s="3"/>
    </row>
    <row r="369" spans="1:12" ht="16.5" x14ac:dyDescent="0.25">
      <c r="A369" s="19"/>
      <c r="B369" s="20"/>
      <c r="C369" s="69" t="s">
        <v>41</v>
      </c>
      <c r="D369" s="70"/>
      <c r="E369" s="70"/>
      <c r="F369" s="70"/>
      <c r="G369" s="71"/>
      <c r="H369" s="72">
        <f>H362+H363+H365</f>
        <v>11.05</v>
      </c>
      <c r="I369" s="70"/>
      <c r="J369" s="72">
        <f>J362+J363+J365</f>
        <v>168.4</v>
      </c>
      <c r="K369" s="70"/>
      <c r="L369" s="73"/>
    </row>
    <row r="370" spans="1:12" ht="16.5" x14ac:dyDescent="0.25">
      <c r="A370" s="62" t="s">
        <v>140</v>
      </c>
      <c r="B370" s="20" t="s">
        <v>214</v>
      </c>
      <c r="C370" s="21" t="s">
        <v>130</v>
      </c>
      <c r="D370" s="63" t="s">
        <v>63</v>
      </c>
      <c r="E370" s="28">
        <v>0.51</v>
      </c>
      <c r="F370" s="28"/>
      <c r="G370" s="92">
        <f>E370*G360</f>
        <v>7.7724000000000002</v>
      </c>
      <c r="H370" s="67">
        <v>496.4</v>
      </c>
      <c r="I370" s="64"/>
      <c r="J370" s="67">
        <f>H370*G370</f>
        <v>3858.22</v>
      </c>
      <c r="K370" s="64"/>
      <c r="L370" s="67"/>
    </row>
    <row r="371" spans="1:12" ht="16.5" x14ac:dyDescent="0.3">
      <c r="A371" s="19"/>
      <c r="B371" s="74"/>
      <c r="C371" s="21" t="s">
        <v>42</v>
      </c>
      <c r="D371" s="28"/>
      <c r="E371" s="28"/>
      <c r="F371" s="28"/>
      <c r="G371" s="29"/>
      <c r="H371" s="3"/>
      <c r="I371" s="28"/>
      <c r="J371" s="67">
        <f>J362+J364</f>
        <v>96.47</v>
      </c>
      <c r="K371" s="28"/>
      <c r="L371" s="67">
        <f>L362+L364</f>
        <v>2273.8000000000002</v>
      </c>
    </row>
    <row r="372" spans="1:12" ht="16.5" x14ac:dyDescent="0.25">
      <c r="A372" s="19"/>
      <c r="B372" s="20" t="s">
        <v>387</v>
      </c>
      <c r="C372" s="21" t="s">
        <v>131</v>
      </c>
      <c r="D372" s="63" t="s">
        <v>44</v>
      </c>
      <c r="E372" s="28">
        <v>112</v>
      </c>
      <c r="F372" s="28"/>
      <c r="G372" s="75">
        <f>E372</f>
        <v>112</v>
      </c>
      <c r="H372" s="3"/>
      <c r="I372" s="28"/>
      <c r="J372" s="67">
        <f>G372*J371/100</f>
        <v>108.05</v>
      </c>
      <c r="K372" s="28"/>
      <c r="L372" s="67">
        <f>L371*G372/100</f>
        <v>2546.66</v>
      </c>
    </row>
    <row r="373" spans="1:12" ht="16.5" x14ac:dyDescent="0.25">
      <c r="A373" s="19"/>
      <c r="B373" s="20" t="s">
        <v>389</v>
      </c>
      <c r="C373" s="21" t="s">
        <v>132</v>
      </c>
      <c r="D373" s="63" t="s">
        <v>44</v>
      </c>
      <c r="E373" s="28">
        <v>65</v>
      </c>
      <c r="F373" s="28"/>
      <c r="G373" s="75">
        <f>E373</f>
        <v>65</v>
      </c>
      <c r="H373" s="3"/>
      <c r="I373" s="28"/>
      <c r="J373" s="67">
        <f>G373*J371/100</f>
        <v>62.71</v>
      </c>
      <c r="K373" s="28"/>
      <c r="L373" s="67">
        <f>L371*G373/100</f>
        <v>1477.97</v>
      </c>
    </row>
    <row r="374" spans="1:12" ht="15.75" customHeight="1" x14ac:dyDescent="0.25">
      <c r="A374" s="76"/>
      <c r="B374" s="77"/>
      <c r="C374" s="78" t="s">
        <v>46</v>
      </c>
      <c r="D374" s="70"/>
      <c r="E374" s="70"/>
      <c r="F374" s="70"/>
      <c r="G374" s="71"/>
      <c r="H374" s="73"/>
      <c r="I374" s="70"/>
      <c r="J374" s="79">
        <f>J369+J370+J372+J373</f>
        <v>4197.38</v>
      </c>
      <c r="K374" s="70"/>
      <c r="L374" s="79"/>
    </row>
    <row r="375" spans="1:12" ht="16.5" x14ac:dyDescent="0.25">
      <c r="A375" s="19"/>
      <c r="B375" s="20"/>
      <c r="C375" s="144" t="s">
        <v>336</v>
      </c>
      <c r="D375" s="145"/>
      <c r="E375" s="145"/>
      <c r="F375" s="145"/>
      <c r="G375" s="145"/>
      <c r="H375" s="3"/>
      <c r="I375" s="28"/>
      <c r="J375" s="67">
        <f>J377+J378+J384+J388</f>
        <v>7449.19</v>
      </c>
      <c r="K375" s="28"/>
      <c r="L375" s="3"/>
    </row>
    <row r="376" spans="1:12" ht="15.75" customHeight="1" x14ac:dyDescent="0.25">
      <c r="A376" s="19"/>
      <c r="B376" s="20"/>
      <c r="C376" s="138" t="s">
        <v>55</v>
      </c>
      <c r="D376" s="139"/>
      <c r="E376" s="139"/>
      <c r="F376" s="139"/>
      <c r="G376" s="139"/>
      <c r="H376" s="3"/>
      <c r="I376" s="28"/>
      <c r="J376" s="3"/>
      <c r="K376" s="28"/>
      <c r="L376" s="3"/>
    </row>
    <row r="377" spans="1:12" ht="15.75" customHeight="1" x14ac:dyDescent="0.25">
      <c r="A377" s="19"/>
      <c r="B377" s="20"/>
      <c r="C377" s="136" t="s">
        <v>56</v>
      </c>
      <c r="D377" s="137"/>
      <c r="E377" s="137"/>
      <c r="F377" s="137"/>
      <c r="G377" s="137"/>
      <c r="H377" s="3"/>
      <c r="I377" s="28"/>
      <c r="J377" s="67">
        <f>J347+J362</f>
        <v>771.15</v>
      </c>
      <c r="K377" s="28"/>
      <c r="L377" s="67">
        <f>L347+L362</f>
        <v>18176.009999999998</v>
      </c>
    </row>
    <row r="378" spans="1:12" ht="15.75" customHeight="1" x14ac:dyDescent="0.25">
      <c r="A378" s="19"/>
      <c r="B378" s="20"/>
      <c r="C378" s="136" t="s">
        <v>57</v>
      </c>
      <c r="D378" s="137"/>
      <c r="E378" s="137"/>
      <c r="F378" s="137"/>
      <c r="G378" s="137"/>
      <c r="H378" s="3"/>
      <c r="I378" s="28"/>
      <c r="J378" s="67">
        <f>J380+J383</f>
        <v>225.98</v>
      </c>
      <c r="K378" s="28"/>
      <c r="L378" s="67"/>
    </row>
    <row r="379" spans="1:12" ht="15.75" customHeight="1" x14ac:dyDescent="0.25">
      <c r="A379" s="19"/>
      <c r="B379" s="20"/>
      <c r="C379" s="138" t="s">
        <v>58</v>
      </c>
      <c r="D379" s="139"/>
      <c r="E379" s="139"/>
      <c r="F379" s="139"/>
      <c r="G379" s="139"/>
      <c r="H379" s="3"/>
      <c r="I379" s="28"/>
      <c r="J379" s="3"/>
      <c r="K379" s="28"/>
      <c r="L379" s="67"/>
    </row>
    <row r="380" spans="1:12" ht="15.75" customHeight="1" x14ac:dyDescent="0.25">
      <c r="A380" s="19"/>
      <c r="B380" s="20"/>
      <c r="C380" s="136" t="s">
        <v>300</v>
      </c>
      <c r="D380" s="137"/>
      <c r="E380" s="137"/>
      <c r="F380" s="137"/>
      <c r="G380" s="137"/>
      <c r="H380" s="3"/>
      <c r="I380" s="28"/>
      <c r="J380" s="3">
        <f>J348+J363</f>
        <v>225.98</v>
      </c>
      <c r="K380" s="28"/>
      <c r="L380" s="67"/>
    </row>
    <row r="381" spans="1:12" ht="15.75" customHeight="1" x14ac:dyDescent="0.25">
      <c r="A381" s="19"/>
      <c r="B381" s="20"/>
      <c r="C381" s="138" t="s">
        <v>301</v>
      </c>
      <c r="D381" s="139"/>
      <c r="E381" s="139"/>
      <c r="F381" s="139"/>
      <c r="G381" s="139"/>
      <c r="H381" s="3"/>
      <c r="I381" s="28"/>
      <c r="J381" s="3"/>
      <c r="K381" s="28"/>
      <c r="L381" s="67"/>
    </row>
    <row r="382" spans="1:12" ht="15.75" customHeight="1" x14ac:dyDescent="0.25">
      <c r="A382" s="19"/>
      <c r="B382" s="20"/>
      <c r="C382" s="136" t="s">
        <v>302</v>
      </c>
      <c r="D382" s="137"/>
      <c r="E382" s="137"/>
      <c r="F382" s="137"/>
      <c r="G382" s="137"/>
      <c r="H382" s="3"/>
      <c r="I382" s="28"/>
      <c r="J382" s="67">
        <f>J349+J364</f>
        <v>86.84</v>
      </c>
      <c r="K382" s="28"/>
      <c r="L382" s="67">
        <f>L349+L364</f>
        <v>2046.82</v>
      </c>
    </row>
    <row r="383" spans="1:12" ht="15.75" customHeight="1" x14ac:dyDescent="0.25">
      <c r="A383" s="19"/>
      <c r="B383" s="20"/>
      <c r="C383" s="21" t="s">
        <v>295</v>
      </c>
      <c r="D383" s="82"/>
      <c r="E383" s="82"/>
      <c r="F383" s="82"/>
      <c r="G383" s="83"/>
      <c r="H383" s="3"/>
      <c r="I383" s="28"/>
      <c r="J383" s="67"/>
      <c r="K383" s="28"/>
      <c r="L383" s="67"/>
    </row>
    <row r="384" spans="1:12" ht="15.75" customHeight="1" x14ac:dyDescent="0.25">
      <c r="A384" s="19"/>
      <c r="B384" s="20"/>
      <c r="C384" s="136" t="s">
        <v>59</v>
      </c>
      <c r="D384" s="137"/>
      <c r="E384" s="137"/>
      <c r="F384" s="137"/>
      <c r="G384" s="137"/>
      <c r="H384" s="3"/>
      <c r="I384" s="28"/>
      <c r="J384" s="67">
        <f>J386+J387</f>
        <v>6452.06</v>
      </c>
      <c r="K384" s="28"/>
      <c r="L384" s="67"/>
    </row>
    <row r="385" spans="1:12" ht="15.75" customHeight="1" x14ac:dyDescent="0.25">
      <c r="A385" s="19"/>
      <c r="B385" s="20"/>
      <c r="C385" s="84" t="s">
        <v>58</v>
      </c>
      <c r="D385" s="82"/>
      <c r="E385" s="82"/>
      <c r="F385" s="82"/>
      <c r="G385" s="83"/>
      <c r="H385" s="3"/>
      <c r="I385" s="28"/>
      <c r="J385" s="67"/>
      <c r="K385" s="28"/>
      <c r="L385" s="67"/>
    </row>
    <row r="386" spans="1:12" ht="15.75" customHeight="1" x14ac:dyDescent="0.25">
      <c r="A386" s="19"/>
      <c r="B386" s="20"/>
      <c r="C386" s="85" t="s">
        <v>287</v>
      </c>
      <c r="D386" s="82"/>
      <c r="E386" s="82"/>
      <c r="F386" s="82"/>
      <c r="G386" s="83"/>
      <c r="H386" s="3"/>
      <c r="I386" s="28"/>
      <c r="J386" s="67">
        <f>J350+J355+J365+J370</f>
        <v>6452.06</v>
      </c>
      <c r="K386" s="28"/>
      <c r="L386" s="67"/>
    </row>
    <row r="387" spans="1:12" ht="15.75" customHeight="1" x14ac:dyDescent="0.25">
      <c r="A387" s="19"/>
      <c r="B387" s="20"/>
      <c r="C387" s="28" t="s">
        <v>321</v>
      </c>
      <c r="D387" s="82"/>
      <c r="E387" s="82"/>
      <c r="F387" s="82"/>
      <c r="G387" s="83"/>
      <c r="H387" s="3"/>
      <c r="I387" s="28"/>
      <c r="J387" s="67"/>
      <c r="K387" s="28"/>
      <c r="L387" s="67"/>
    </row>
    <row r="388" spans="1:12" ht="15.75" customHeight="1" x14ac:dyDescent="0.25">
      <c r="A388" s="19"/>
      <c r="B388" s="20"/>
      <c r="C388" s="136" t="s">
        <v>182</v>
      </c>
      <c r="D388" s="137"/>
      <c r="E388" s="137"/>
      <c r="F388" s="137"/>
      <c r="G388" s="137"/>
      <c r="H388" s="3"/>
      <c r="I388" s="28"/>
      <c r="J388" s="67"/>
      <c r="K388" s="28"/>
      <c r="L388" s="67"/>
    </row>
    <row r="389" spans="1:12" ht="15.75" customHeight="1" x14ac:dyDescent="0.25">
      <c r="A389" s="19"/>
      <c r="B389" s="20"/>
      <c r="C389" s="136" t="s">
        <v>326</v>
      </c>
      <c r="D389" s="137"/>
      <c r="E389" s="137"/>
      <c r="F389" s="137"/>
      <c r="G389" s="137"/>
      <c r="H389" s="3"/>
      <c r="I389" s="28"/>
      <c r="J389" s="67">
        <f>J356+J371</f>
        <v>857.99</v>
      </c>
      <c r="K389" s="28"/>
      <c r="L389" s="67">
        <f>L356+L371</f>
        <v>20222.830000000002</v>
      </c>
    </row>
    <row r="390" spans="1:12" ht="15.75" customHeight="1" x14ac:dyDescent="0.25">
      <c r="A390" s="19"/>
      <c r="B390" s="20"/>
      <c r="C390" s="136" t="s">
        <v>313</v>
      </c>
      <c r="D390" s="137"/>
      <c r="E390" s="137"/>
      <c r="F390" s="137"/>
      <c r="G390" s="137"/>
      <c r="H390" s="3"/>
      <c r="I390" s="28"/>
      <c r="J390" s="67">
        <f t="shared" ref="J390:J391" si="3">J357+J372</f>
        <v>960.95</v>
      </c>
      <c r="K390" s="28"/>
      <c r="L390" s="67">
        <f>L357+L372</f>
        <v>22649.57</v>
      </c>
    </row>
    <row r="391" spans="1:12" ht="15.75" customHeight="1" x14ac:dyDescent="0.25">
      <c r="A391" s="19"/>
      <c r="B391" s="20"/>
      <c r="C391" s="136" t="s">
        <v>314</v>
      </c>
      <c r="D391" s="137"/>
      <c r="E391" s="137"/>
      <c r="F391" s="137"/>
      <c r="G391" s="137"/>
      <c r="H391" s="3"/>
      <c r="I391" s="28"/>
      <c r="J391" s="67">
        <f t="shared" si="3"/>
        <v>557.70000000000005</v>
      </c>
      <c r="K391" s="28"/>
      <c r="L391" s="67">
        <f>L358+L373</f>
        <v>13144.84</v>
      </c>
    </row>
    <row r="392" spans="1:12" ht="15.75" customHeight="1" x14ac:dyDescent="0.25">
      <c r="A392" s="19"/>
      <c r="B392" s="20"/>
      <c r="C392" s="136" t="s">
        <v>315</v>
      </c>
      <c r="D392" s="137"/>
      <c r="E392" s="137"/>
      <c r="F392" s="137"/>
      <c r="G392" s="137"/>
      <c r="H392" s="3"/>
      <c r="I392" s="28"/>
      <c r="J392" s="67"/>
      <c r="K392" s="28"/>
      <c r="L392" s="67"/>
    </row>
    <row r="393" spans="1:12" ht="15.75" customHeight="1" x14ac:dyDescent="0.25">
      <c r="A393" s="19"/>
      <c r="B393" s="20"/>
      <c r="C393" s="86" t="s">
        <v>58</v>
      </c>
      <c r="D393" s="82"/>
      <c r="E393" s="82"/>
      <c r="F393" s="82"/>
      <c r="G393" s="83"/>
      <c r="H393" s="3"/>
      <c r="I393" s="28"/>
      <c r="J393" s="67"/>
      <c r="K393" s="28"/>
      <c r="L393" s="67"/>
    </row>
    <row r="394" spans="1:12" ht="15.75" customHeight="1" x14ac:dyDescent="0.25">
      <c r="A394" s="19"/>
      <c r="B394" s="20"/>
      <c r="C394" s="28" t="s">
        <v>187</v>
      </c>
      <c r="D394" s="82"/>
      <c r="E394" s="82"/>
      <c r="F394" s="82"/>
      <c r="G394" s="83"/>
      <c r="H394" s="3"/>
      <c r="I394" s="28"/>
      <c r="J394" s="67"/>
      <c r="K394" s="28"/>
      <c r="L394" s="67"/>
    </row>
    <row r="395" spans="1:12" ht="15.75" customHeight="1" x14ac:dyDescent="0.25">
      <c r="A395" s="19"/>
      <c r="B395" s="20"/>
      <c r="C395" s="28" t="s">
        <v>322</v>
      </c>
      <c r="D395" s="82"/>
      <c r="E395" s="82"/>
      <c r="F395" s="82"/>
      <c r="G395" s="83"/>
      <c r="H395" s="3"/>
      <c r="I395" s="28"/>
      <c r="J395" s="67"/>
      <c r="K395" s="28"/>
      <c r="L395" s="67"/>
    </row>
    <row r="396" spans="1:12" ht="15.75" customHeight="1" x14ac:dyDescent="0.25">
      <c r="A396" s="19"/>
      <c r="B396" s="20"/>
      <c r="C396" s="136" t="s">
        <v>316</v>
      </c>
      <c r="D396" s="137"/>
      <c r="E396" s="137"/>
      <c r="F396" s="137"/>
      <c r="G396" s="137"/>
      <c r="H396" s="3"/>
      <c r="I396" s="28"/>
      <c r="J396" s="67"/>
      <c r="K396" s="28"/>
      <c r="L396" s="67"/>
    </row>
    <row r="397" spans="1:12" ht="16.5" x14ac:dyDescent="0.25">
      <c r="A397" s="19"/>
      <c r="B397" s="20"/>
      <c r="C397" s="144" t="s">
        <v>338</v>
      </c>
      <c r="D397" s="145"/>
      <c r="E397" s="145"/>
      <c r="F397" s="145"/>
      <c r="G397" s="145"/>
      <c r="H397" s="3"/>
      <c r="I397" s="28"/>
      <c r="J397" s="87">
        <f>J375+J390+J391+J392+J396</f>
        <v>8967.84</v>
      </c>
      <c r="K397" s="28"/>
      <c r="L397" s="67"/>
    </row>
    <row r="398" spans="1:12" ht="15.75" customHeight="1" x14ac:dyDescent="0.25">
      <c r="A398" s="19"/>
      <c r="B398" s="20"/>
      <c r="C398" s="138" t="s">
        <v>58</v>
      </c>
      <c r="D398" s="139"/>
      <c r="E398" s="139"/>
      <c r="F398" s="139"/>
      <c r="G398" s="139"/>
      <c r="H398" s="3"/>
      <c r="I398" s="28"/>
      <c r="J398" s="3"/>
      <c r="K398" s="28"/>
      <c r="L398" s="67"/>
    </row>
    <row r="399" spans="1:12" ht="15.75" customHeight="1" x14ac:dyDescent="0.25">
      <c r="A399" s="19"/>
      <c r="B399" s="20"/>
      <c r="C399" s="136" t="s">
        <v>310</v>
      </c>
      <c r="D399" s="137"/>
      <c r="E399" s="137"/>
      <c r="F399" s="137"/>
      <c r="G399" s="137"/>
      <c r="H399" s="3"/>
      <c r="I399" s="28"/>
      <c r="J399" s="67"/>
      <c r="K399" s="28"/>
      <c r="L399" s="67"/>
    </row>
    <row r="400" spans="1:12" ht="16.5" x14ac:dyDescent="0.25">
      <c r="A400" s="19"/>
      <c r="B400" s="20"/>
      <c r="C400" s="136" t="s">
        <v>311</v>
      </c>
      <c r="D400" s="137"/>
      <c r="E400" s="137"/>
      <c r="F400" s="137"/>
      <c r="G400" s="137"/>
      <c r="H400" s="3"/>
      <c r="I400" s="28"/>
      <c r="J400" s="67"/>
      <c r="K400" s="28"/>
      <c r="L400" s="67"/>
    </row>
    <row r="401" spans="1:12" ht="15.6" customHeight="1" x14ac:dyDescent="0.25">
      <c r="A401" s="147" t="s">
        <v>422</v>
      </c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</row>
    <row r="402" spans="1:12" ht="33" x14ac:dyDescent="0.25">
      <c r="A402" s="62" t="s">
        <v>143</v>
      </c>
      <c r="B402" s="20" t="s">
        <v>212</v>
      </c>
      <c r="C402" s="21" t="s">
        <v>124</v>
      </c>
      <c r="D402" s="63" t="s">
        <v>74</v>
      </c>
      <c r="E402" s="64">
        <v>3</v>
      </c>
      <c r="F402" s="28"/>
      <c r="G402" s="75">
        <f>E402</f>
        <v>3</v>
      </c>
      <c r="H402" s="3"/>
      <c r="I402" s="28"/>
      <c r="J402" s="3"/>
      <c r="K402" s="28"/>
      <c r="L402" s="3"/>
    </row>
    <row r="403" spans="1:12" ht="66" x14ac:dyDescent="0.25">
      <c r="A403" s="19"/>
      <c r="B403" s="91" t="s">
        <v>415</v>
      </c>
      <c r="C403" s="84" t="s">
        <v>278</v>
      </c>
      <c r="D403" s="28"/>
      <c r="E403" s="28"/>
      <c r="F403" s="28"/>
      <c r="G403" s="29"/>
      <c r="H403" s="3"/>
      <c r="I403" s="28"/>
      <c r="J403" s="3"/>
      <c r="K403" s="28"/>
      <c r="L403" s="3"/>
    </row>
    <row r="404" spans="1:12" ht="16.5" x14ac:dyDescent="0.25">
      <c r="A404" s="19"/>
      <c r="B404" s="66">
        <v>1</v>
      </c>
      <c r="C404" s="21" t="s">
        <v>36</v>
      </c>
      <c r="D404" s="28"/>
      <c r="E404" s="28"/>
      <c r="F404" s="28"/>
      <c r="G404" s="29"/>
      <c r="H404" s="67">
        <v>56.55</v>
      </c>
      <c r="I404" s="64">
        <v>1.1000000000000001</v>
      </c>
      <c r="J404" s="67">
        <f>G402*H404*I404</f>
        <v>186.62</v>
      </c>
      <c r="K404" s="64">
        <v>23.57</v>
      </c>
      <c r="L404" s="67">
        <f>J404*K404</f>
        <v>4398.63</v>
      </c>
    </row>
    <row r="405" spans="1:12" ht="16.5" x14ac:dyDescent="0.25">
      <c r="A405" s="19"/>
      <c r="B405" s="66">
        <v>2</v>
      </c>
      <c r="C405" s="21" t="s">
        <v>37</v>
      </c>
      <c r="D405" s="28"/>
      <c r="E405" s="28"/>
      <c r="F405" s="64"/>
      <c r="G405" s="29"/>
      <c r="H405" s="67">
        <v>9.2200000000000006</v>
      </c>
      <c r="I405" s="64">
        <v>1.1000000000000001</v>
      </c>
      <c r="J405" s="67">
        <f>G402*H405*I405</f>
        <v>30.43</v>
      </c>
      <c r="K405" s="28"/>
      <c r="L405" s="3"/>
    </row>
    <row r="406" spans="1:12" ht="16.5" x14ac:dyDescent="0.25">
      <c r="A406" s="19"/>
      <c r="B406" s="66">
        <v>3</v>
      </c>
      <c r="C406" s="21" t="s">
        <v>234</v>
      </c>
      <c r="D406" s="28"/>
      <c r="E406" s="28"/>
      <c r="F406" s="28"/>
      <c r="G406" s="29"/>
      <c r="H406" s="67">
        <v>0.22</v>
      </c>
      <c r="I406" s="64">
        <v>1.1000000000000001</v>
      </c>
      <c r="J406" s="67">
        <f>G402*H406*I406</f>
        <v>0.73</v>
      </c>
      <c r="K406" s="64">
        <v>23.57</v>
      </c>
      <c r="L406" s="67">
        <f>J406*K406</f>
        <v>17.21</v>
      </c>
    </row>
    <row r="407" spans="1:12" ht="16.5" x14ac:dyDescent="0.25">
      <c r="A407" s="19"/>
      <c r="B407" s="66">
        <v>4</v>
      </c>
      <c r="C407" s="21" t="s">
        <v>38</v>
      </c>
      <c r="D407" s="28"/>
      <c r="E407" s="28"/>
      <c r="F407" s="64"/>
      <c r="G407" s="29"/>
      <c r="H407" s="67">
        <v>152.04</v>
      </c>
      <c r="I407" s="64">
        <v>1.1000000000000001</v>
      </c>
      <c r="J407" s="67">
        <f>G402*H407*I407</f>
        <v>501.73</v>
      </c>
      <c r="K407" s="28"/>
      <c r="L407" s="3"/>
    </row>
    <row r="408" spans="1:12" ht="16.5" x14ac:dyDescent="0.25">
      <c r="A408" s="19"/>
      <c r="B408" s="20"/>
      <c r="C408" s="21" t="s">
        <v>39</v>
      </c>
      <c r="D408" s="63" t="s">
        <v>27</v>
      </c>
      <c r="E408" s="64">
        <v>5.31</v>
      </c>
      <c r="F408" s="64">
        <v>1.1000000000000001</v>
      </c>
      <c r="G408" s="68">
        <f>E408*F408*G402</f>
        <v>17.523</v>
      </c>
      <c r="H408" s="3"/>
      <c r="I408" s="28"/>
      <c r="J408" s="3"/>
      <c r="K408" s="28"/>
      <c r="L408" s="3"/>
    </row>
    <row r="409" spans="1:12" ht="16.5" x14ac:dyDescent="0.25">
      <c r="A409" s="19"/>
      <c r="B409" s="20"/>
      <c r="C409" s="21" t="s">
        <v>40</v>
      </c>
      <c r="D409" s="63" t="s">
        <v>27</v>
      </c>
      <c r="E409" s="64">
        <v>0.02</v>
      </c>
      <c r="F409" s="64">
        <v>1.1000000000000001</v>
      </c>
      <c r="G409" s="68">
        <f>E409*F409*G402</f>
        <v>6.6000000000000003E-2</v>
      </c>
      <c r="H409" s="3"/>
      <c r="I409" s="28"/>
      <c r="J409" s="3"/>
      <c r="K409" s="28"/>
      <c r="L409" s="3"/>
    </row>
    <row r="410" spans="1:12" ht="16.5" x14ac:dyDescent="0.25">
      <c r="A410" s="19"/>
      <c r="B410" s="20"/>
      <c r="C410" s="69" t="s">
        <v>41</v>
      </c>
      <c r="D410" s="70"/>
      <c r="E410" s="70"/>
      <c r="F410" s="70"/>
      <c r="G410" s="71"/>
      <c r="H410" s="72">
        <f>H404+H405+H407</f>
        <v>217.81</v>
      </c>
      <c r="I410" s="70"/>
      <c r="J410" s="72">
        <f>J404+J405+J407</f>
        <v>718.78</v>
      </c>
      <c r="K410" s="70"/>
      <c r="L410" s="73"/>
    </row>
    <row r="411" spans="1:12" ht="16.5" x14ac:dyDescent="0.3">
      <c r="A411" s="19"/>
      <c r="B411" s="74"/>
      <c r="C411" s="21" t="s">
        <v>42</v>
      </c>
      <c r="D411" s="28"/>
      <c r="E411" s="28"/>
      <c r="F411" s="28"/>
      <c r="G411" s="29"/>
      <c r="H411" s="3"/>
      <c r="I411" s="28"/>
      <c r="J411" s="67">
        <f>J404+J406</f>
        <v>187.35</v>
      </c>
      <c r="K411" s="28"/>
      <c r="L411" s="67">
        <f>L404+L406</f>
        <v>4415.84</v>
      </c>
    </row>
    <row r="412" spans="1:12" ht="33" x14ac:dyDescent="0.25">
      <c r="A412" s="19"/>
      <c r="B412" s="20" t="s">
        <v>385</v>
      </c>
      <c r="C412" s="21" t="s">
        <v>125</v>
      </c>
      <c r="D412" s="63" t="s">
        <v>44</v>
      </c>
      <c r="E412" s="28">
        <v>94</v>
      </c>
      <c r="F412" s="28"/>
      <c r="G412" s="75">
        <f>E412</f>
        <v>94</v>
      </c>
      <c r="H412" s="3"/>
      <c r="I412" s="28"/>
      <c r="J412" s="67">
        <f>G412*J411/100</f>
        <v>176.11</v>
      </c>
      <c r="K412" s="28"/>
      <c r="L412" s="67">
        <f>L411*G412/100</f>
        <v>4150.8900000000003</v>
      </c>
    </row>
    <row r="413" spans="1:12" ht="33" x14ac:dyDescent="0.25">
      <c r="A413" s="19"/>
      <c r="B413" s="20" t="s">
        <v>386</v>
      </c>
      <c r="C413" s="21" t="s">
        <v>126</v>
      </c>
      <c r="D413" s="63" t="s">
        <v>44</v>
      </c>
      <c r="E413" s="28">
        <v>51</v>
      </c>
      <c r="F413" s="28"/>
      <c r="G413" s="75">
        <f>E413</f>
        <v>51</v>
      </c>
      <c r="H413" s="3"/>
      <c r="I413" s="28"/>
      <c r="J413" s="67">
        <f>G413*J411/100</f>
        <v>95.55</v>
      </c>
      <c r="K413" s="28"/>
      <c r="L413" s="67">
        <f>L411*G413/100</f>
        <v>2252.08</v>
      </c>
    </row>
    <row r="414" spans="1:12" ht="15.75" customHeight="1" x14ac:dyDescent="0.25">
      <c r="A414" s="76"/>
      <c r="B414" s="77"/>
      <c r="C414" s="78" t="s">
        <v>46</v>
      </c>
      <c r="D414" s="70"/>
      <c r="E414" s="70"/>
      <c r="F414" s="70"/>
      <c r="G414" s="71"/>
      <c r="H414" s="73"/>
      <c r="I414" s="70"/>
      <c r="J414" s="79">
        <f>J410+J412+J413</f>
        <v>990.44</v>
      </c>
      <c r="K414" s="70"/>
      <c r="L414" s="79"/>
    </row>
    <row r="415" spans="1:12" ht="16.5" x14ac:dyDescent="0.25">
      <c r="A415" s="19"/>
      <c r="B415" s="20"/>
      <c r="C415" s="144" t="s">
        <v>340</v>
      </c>
      <c r="D415" s="145"/>
      <c r="E415" s="145"/>
      <c r="F415" s="145"/>
      <c r="G415" s="145"/>
      <c r="H415" s="3"/>
      <c r="I415" s="28"/>
      <c r="J415" s="67">
        <f>J417+J418+J424+J428</f>
        <v>718.78</v>
      </c>
      <c r="K415" s="28"/>
      <c r="L415" s="3"/>
    </row>
    <row r="416" spans="1:12" ht="15.75" customHeight="1" x14ac:dyDescent="0.25">
      <c r="A416" s="19"/>
      <c r="B416" s="20"/>
      <c r="C416" s="138" t="s">
        <v>55</v>
      </c>
      <c r="D416" s="139"/>
      <c r="E416" s="139"/>
      <c r="F416" s="139"/>
      <c r="G416" s="139"/>
      <c r="H416" s="3"/>
      <c r="I416" s="28"/>
      <c r="J416" s="3"/>
      <c r="K416" s="28"/>
      <c r="L416" s="3"/>
    </row>
    <row r="417" spans="1:12" ht="15.75" customHeight="1" x14ac:dyDescent="0.25">
      <c r="A417" s="19"/>
      <c r="B417" s="20"/>
      <c r="C417" s="136" t="s">
        <v>56</v>
      </c>
      <c r="D417" s="137"/>
      <c r="E417" s="137"/>
      <c r="F417" s="137"/>
      <c r="G417" s="137"/>
      <c r="H417" s="3"/>
      <c r="I417" s="28"/>
      <c r="J417" s="67">
        <f>J404</f>
        <v>186.62</v>
      </c>
      <c r="K417" s="28"/>
      <c r="L417" s="67">
        <f>L404</f>
        <v>4398.63</v>
      </c>
    </row>
    <row r="418" spans="1:12" ht="15.75" customHeight="1" x14ac:dyDescent="0.25">
      <c r="A418" s="19"/>
      <c r="B418" s="20"/>
      <c r="C418" s="136" t="s">
        <v>57</v>
      </c>
      <c r="D418" s="137"/>
      <c r="E418" s="137"/>
      <c r="F418" s="137"/>
      <c r="G418" s="137"/>
      <c r="H418" s="3"/>
      <c r="I418" s="28"/>
      <c r="J418" s="67">
        <f>J420+J423</f>
        <v>30.43</v>
      </c>
      <c r="K418" s="28"/>
      <c r="L418" s="67"/>
    </row>
    <row r="419" spans="1:12" ht="15.75" customHeight="1" x14ac:dyDescent="0.25">
      <c r="A419" s="19"/>
      <c r="B419" s="20"/>
      <c r="C419" s="138" t="s">
        <v>58</v>
      </c>
      <c r="D419" s="139"/>
      <c r="E419" s="139"/>
      <c r="F419" s="139"/>
      <c r="G419" s="139"/>
      <c r="H419" s="3"/>
      <c r="I419" s="28"/>
      <c r="J419" s="3"/>
      <c r="K419" s="28"/>
      <c r="L419" s="67"/>
    </row>
    <row r="420" spans="1:12" ht="15.75" customHeight="1" x14ac:dyDescent="0.25">
      <c r="A420" s="19"/>
      <c r="B420" s="20"/>
      <c r="C420" s="136" t="s">
        <v>300</v>
      </c>
      <c r="D420" s="137"/>
      <c r="E420" s="137"/>
      <c r="F420" s="137"/>
      <c r="G420" s="137"/>
      <c r="H420" s="3"/>
      <c r="I420" s="28"/>
      <c r="J420" s="3">
        <f>J405</f>
        <v>30.43</v>
      </c>
      <c r="K420" s="28"/>
      <c r="L420" s="67"/>
    </row>
    <row r="421" spans="1:12" ht="15.75" customHeight="1" x14ac:dyDescent="0.25">
      <c r="A421" s="19"/>
      <c r="B421" s="20"/>
      <c r="C421" s="138" t="s">
        <v>301</v>
      </c>
      <c r="D421" s="139"/>
      <c r="E421" s="139"/>
      <c r="F421" s="139"/>
      <c r="G421" s="139"/>
      <c r="H421" s="3"/>
      <c r="I421" s="28"/>
      <c r="J421" s="3"/>
      <c r="K421" s="28"/>
      <c r="L421" s="67"/>
    </row>
    <row r="422" spans="1:12" ht="15.75" customHeight="1" x14ac:dyDescent="0.25">
      <c r="A422" s="19"/>
      <c r="B422" s="20"/>
      <c r="C422" s="136" t="s">
        <v>302</v>
      </c>
      <c r="D422" s="137"/>
      <c r="E422" s="137"/>
      <c r="F422" s="137"/>
      <c r="G422" s="137"/>
      <c r="H422" s="3"/>
      <c r="I422" s="28"/>
      <c r="J422" s="67">
        <f>J406</f>
        <v>0.73</v>
      </c>
      <c r="K422" s="28"/>
      <c r="L422" s="67">
        <f>L406</f>
        <v>17.21</v>
      </c>
    </row>
    <row r="423" spans="1:12" ht="15.75" customHeight="1" x14ac:dyDescent="0.25">
      <c r="A423" s="19"/>
      <c r="B423" s="20"/>
      <c r="C423" s="21" t="s">
        <v>295</v>
      </c>
      <c r="D423" s="82"/>
      <c r="E423" s="82"/>
      <c r="F423" s="82"/>
      <c r="G423" s="83"/>
      <c r="H423" s="3"/>
      <c r="I423" s="28"/>
      <c r="J423" s="67"/>
      <c r="K423" s="28"/>
      <c r="L423" s="67"/>
    </row>
    <row r="424" spans="1:12" ht="15.75" customHeight="1" x14ac:dyDescent="0.25">
      <c r="A424" s="19"/>
      <c r="B424" s="20"/>
      <c r="C424" s="136" t="s">
        <v>59</v>
      </c>
      <c r="D424" s="137"/>
      <c r="E424" s="137"/>
      <c r="F424" s="137"/>
      <c r="G424" s="137"/>
      <c r="H424" s="3"/>
      <c r="I424" s="28"/>
      <c r="J424" s="67">
        <f>J426+J427</f>
        <v>501.73</v>
      </c>
      <c r="K424" s="28"/>
      <c r="L424" s="67"/>
    </row>
    <row r="425" spans="1:12" ht="15.75" customHeight="1" x14ac:dyDescent="0.25">
      <c r="A425" s="19"/>
      <c r="B425" s="20"/>
      <c r="C425" s="84" t="s">
        <v>58</v>
      </c>
      <c r="D425" s="82"/>
      <c r="E425" s="82"/>
      <c r="F425" s="82"/>
      <c r="G425" s="83"/>
      <c r="H425" s="3"/>
      <c r="I425" s="28"/>
      <c r="J425" s="67"/>
      <c r="K425" s="28"/>
      <c r="L425" s="67"/>
    </row>
    <row r="426" spans="1:12" ht="15.75" customHeight="1" x14ac:dyDescent="0.25">
      <c r="A426" s="19"/>
      <c r="B426" s="20"/>
      <c r="C426" s="85" t="s">
        <v>287</v>
      </c>
      <c r="D426" s="82"/>
      <c r="E426" s="82"/>
      <c r="F426" s="82"/>
      <c r="G426" s="83"/>
      <c r="H426" s="3"/>
      <c r="I426" s="28"/>
      <c r="J426" s="67">
        <f>J407</f>
        <v>501.73</v>
      </c>
      <c r="K426" s="28"/>
      <c r="L426" s="67"/>
    </row>
    <row r="427" spans="1:12" ht="15.75" customHeight="1" x14ac:dyDescent="0.25">
      <c r="A427" s="19"/>
      <c r="B427" s="20"/>
      <c r="C427" s="28" t="s">
        <v>321</v>
      </c>
      <c r="D427" s="82"/>
      <c r="E427" s="82"/>
      <c r="F427" s="82"/>
      <c r="G427" s="83"/>
      <c r="H427" s="3"/>
      <c r="I427" s="28"/>
      <c r="J427" s="67"/>
      <c r="K427" s="28"/>
      <c r="L427" s="67"/>
    </row>
    <row r="428" spans="1:12" ht="15.75" customHeight="1" x14ac:dyDescent="0.25">
      <c r="A428" s="19"/>
      <c r="B428" s="20"/>
      <c r="C428" s="136" t="s">
        <v>182</v>
      </c>
      <c r="D428" s="137"/>
      <c r="E428" s="137"/>
      <c r="F428" s="137"/>
      <c r="G428" s="137"/>
      <c r="H428" s="3"/>
      <c r="I428" s="28"/>
      <c r="J428" s="67"/>
      <c r="K428" s="28"/>
      <c r="L428" s="67"/>
    </row>
    <row r="429" spans="1:12" ht="15.75" customHeight="1" x14ac:dyDescent="0.25">
      <c r="A429" s="19"/>
      <c r="B429" s="20"/>
      <c r="C429" s="136" t="s">
        <v>312</v>
      </c>
      <c r="D429" s="137"/>
      <c r="E429" s="137"/>
      <c r="F429" s="137"/>
      <c r="G429" s="137"/>
      <c r="H429" s="3"/>
      <c r="I429" s="28"/>
      <c r="J429" s="67">
        <f>J411</f>
        <v>187.35</v>
      </c>
      <c r="K429" s="28"/>
      <c r="L429" s="67">
        <f>L411</f>
        <v>4415.84</v>
      </c>
    </row>
    <row r="430" spans="1:12" ht="15.75" customHeight="1" x14ac:dyDescent="0.25">
      <c r="A430" s="19"/>
      <c r="B430" s="20"/>
      <c r="C430" s="136" t="s">
        <v>313</v>
      </c>
      <c r="D430" s="137"/>
      <c r="E430" s="137"/>
      <c r="F430" s="137"/>
      <c r="G430" s="137"/>
      <c r="H430" s="3"/>
      <c r="I430" s="28"/>
      <c r="J430" s="67">
        <f>J412</f>
        <v>176.11</v>
      </c>
      <c r="K430" s="28"/>
      <c r="L430" s="67">
        <f t="shared" ref="L430:L431" si="4">L412</f>
        <v>4150.8900000000003</v>
      </c>
    </row>
    <row r="431" spans="1:12" ht="15.75" customHeight="1" x14ac:dyDescent="0.25">
      <c r="A431" s="19"/>
      <c r="B431" s="20"/>
      <c r="C431" s="136" t="s">
        <v>314</v>
      </c>
      <c r="D431" s="137"/>
      <c r="E431" s="137"/>
      <c r="F431" s="137"/>
      <c r="G431" s="137"/>
      <c r="H431" s="3"/>
      <c r="I431" s="28"/>
      <c r="J431" s="67">
        <f t="shared" ref="J431" si="5">J413</f>
        <v>95.55</v>
      </c>
      <c r="K431" s="28"/>
      <c r="L431" s="67">
        <f t="shared" si="4"/>
        <v>2252.08</v>
      </c>
    </row>
    <row r="432" spans="1:12" ht="15.75" customHeight="1" x14ac:dyDescent="0.25">
      <c r="A432" s="19"/>
      <c r="B432" s="20"/>
      <c r="C432" s="136" t="s">
        <v>315</v>
      </c>
      <c r="D432" s="137"/>
      <c r="E432" s="137"/>
      <c r="F432" s="137"/>
      <c r="G432" s="137"/>
      <c r="H432" s="3"/>
      <c r="I432" s="28"/>
      <c r="J432" s="67"/>
      <c r="K432" s="28"/>
      <c r="L432" s="67"/>
    </row>
    <row r="433" spans="1:12" ht="15.75" customHeight="1" x14ac:dyDescent="0.25">
      <c r="A433" s="19"/>
      <c r="B433" s="20"/>
      <c r="C433" s="86" t="s">
        <v>58</v>
      </c>
      <c r="D433" s="82"/>
      <c r="E433" s="82"/>
      <c r="F433" s="82"/>
      <c r="G433" s="83"/>
      <c r="H433" s="3"/>
      <c r="I433" s="28"/>
      <c r="J433" s="67"/>
      <c r="K433" s="28"/>
      <c r="L433" s="67"/>
    </row>
    <row r="434" spans="1:12" ht="15.75" customHeight="1" x14ac:dyDescent="0.25">
      <c r="A434" s="19"/>
      <c r="B434" s="20"/>
      <c r="C434" s="28" t="s">
        <v>187</v>
      </c>
      <c r="D434" s="82"/>
      <c r="E434" s="82"/>
      <c r="F434" s="82"/>
      <c r="G434" s="83"/>
      <c r="H434" s="3"/>
      <c r="I434" s="28"/>
      <c r="J434" s="67"/>
      <c r="K434" s="28"/>
      <c r="L434" s="67"/>
    </row>
    <row r="435" spans="1:12" ht="15.75" customHeight="1" x14ac:dyDescent="0.25">
      <c r="A435" s="19"/>
      <c r="B435" s="20"/>
      <c r="C435" s="28" t="s">
        <v>322</v>
      </c>
      <c r="D435" s="82"/>
      <c r="E435" s="82"/>
      <c r="F435" s="82"/>
      <c r="G435" s="83"/>
      <c r="H435" s="3"/>
      <c r="I435" s="28"/>
      <c r="J435" s="67"/>
      <c r="K435" s="28"/>
      <c r="L435" s="67"/>
    </row>
    <row r="436" spans="1:12" ht="15.75" customHeight="1" x14ac:dyDescent="0.25">
      <c r="A436" s="19"/>
      <c r="B436" s="20"/>
      <c r="C436" s="136" t="s">
        <v>316</v>
      </c>
      <c r="D436" s="137"/>
      <c r="E436" s="137"/>
      <c r="F436" s="137"/>
      <c r="G436" s="137"/>
      <c r="H436" s="3"/>
      <c r="I436" s="28"/>
      <c r="J436" s="67"/>
      <c r="K436" s="28"/>
      <c r="L436" s="67"/>
    </row>
    <row r="437" spans="1:12" ht="16.5" x14ac:dyDescent="0.25">
      <c r="A437" s="19"/>
      <c r="B437" s="20"/>
      <c r="C437" s="144" t="s">
        <v>339</v>
      </c>
      <c r="D437" s="145"/>
      <c r="E437" s="145"/>
      <c r="F437" s="145"/>
      <c r="G437" s="145"/>
      <c r="H437" s="3"/>
      <c r="I437" s="28"/>
      <c r="J437" s="87">
        <f>J415+J430+J431+J432+J436</f>
        <v>990.44</v>
      </c>
      <c r="K437" s="28"/>
      <c r="L437" s="67"/>
    </row>
    <row r="438" spans="1:12" ht="15.75" customHeight="1" x14ac:dyDescent="0.25">
      <c r="A438" s="19"/>
      <c r="B438" s="20"/>
      <c r="C438" s="138" t="s">
        <v>58</v>
      </c>
      <c r="D438" s="139"/>
      <c r="E438" s="139"/>
      <c r="F438" s="139"/>
      <c r="G438" s="139"/>
      <c r="H438" s="3"/>
      <c r="I438" s="28"/>
      <c r="J438" s="3"/>
      <c r="K438" s="28"/>
      <c r="L438" s="67"/>
    </row>
    <row r="439" spans="1:12" ht="15.75" customHeight="1" x14ac:dyDescent="0.25">
      <c r="A439" s="19"/>
      <c r="B439" s="20"/>
      <c r="C439" s="136" t="s">
        <v>310</v>
      </c>
      <c r="D439" s="137"/>
      <c r="E439" s="137"/>
      <c r="F439" s="137"/>
      <c r="G439" s="137"/>
      <c r="H439" s="3"/>
      <c r="I439" s="28"/>
      <c r="J439" s="67"/>
      <c r="K439" s="28"/>
      <c r="L439" s="67"/>
    </row>
    <row r="440" spans="1:12" ht="15.75" customHeight="1" x14ac:dyDescent="0.25">
      <c r="A440" s="19"/>
      <c r="B440" s="20"/>
      <c r="C440" s="136" t="s">
        <v>311</v>
      </c>
      <c r="D440" s="137"/>
      <c r="E440" s="137"/>
      <c r="F440" s="137"/>
      <c r="G440" s="137"/>
      <c r="H440" s="3"/>
      <c r="I440" s="28"/>
      <c r="J440" s="67"/>
      <c r="K440" s="28"/>
      <c r="L440" s="67"/>
    </row>
    <row r="441" spans="1:12" ht="31.5" customHeight="1" x14ac:dyDescent="0.25">
      <c r="A441" s="147" t="s">
        <v>423</v>
      </c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</row>
    <row r="442" spans="1:12" ht="33" x14ac:dyDescent="0.25">
      <c r="A442" s="62" t="s">
        <v>152</v>
      </c>
      <c r="B442" s="20" t="s">
        <v>212</v>
      </c>
      <c r="C442" s="21" t="s">
        <v>124</v>
      </c>
      <c r="D442" s="63" t="s">
        <v>74</v>
      </c>
      <c r="E442" s="64">
        <v>3</v>
      </c>
      <c r="F442" s="28"/>
      <c r="G442" s="75">
        <f>E442</f>
        <v>3</v>
      </c>
      <c r="H442" s="3"/>
      <c r="I442" s="28"/>
      <c r="J442" s="3"/>
      <c r="K442" s="28"/>
      <c r="L442" s="3"/>
    </row>
    <row r="443" spans="1:12" ht="180.75" customHeight="1" x14ac:dyDescent="0.25">
      <c r="A443" s="19"/>
      <c r="B443" s="91" t="s">
        <v>414</v>
      </c>
      <c r="C443" s="84" t="s">
        <v>398</v>
      </c>
      <c r="D443" s="28"/>
      <c r="E443" s="28"/>
      <c r="F443" s="28"/>
      <c r="G443" s="29"/>
      <c r="H443" s="3"/>
      <c r="I443" s="28"/>
      <c r="J443" s="3"/>
      <c r="K443" s="28"/>
      <c r="L443" s="3"/>
    </row>
    <row r="444" spans="1:12" ht="66" x14ac:dyDescent="0.25">
      <c r="A444" s="19"/>
      <c r="B444" s="91" t="s">
        <v>415</v>
      </c>
      <c r="C444" s="84" t="s">
        <v>278</v>
      </c>
      <c r="D444" s="28"/>
      <c r="E444" s="28"/>
      <c r="F444" s="28"/>
      <c r="G444" s="29"/>
      <c r="H444" s="3"/>
      <c r="I444" s="28"/>
      <c r="J444" s="3"/>
      <c r="K444" s="28"/>
      <c r="L444" s="3"/>
    </row>
    <row r="445" spans="1:12" ht="16.5" x14ac:dyDescent="0.25">
      <c r="A445" s="19"/>
      <c r="B445" s="66">
        <v>1</v>
      </c>
      <c r="C445" s="21" t="s">
        <v>36</v>
      </c>
      <c r="D445" s="28"/>
      <c r="E445" s="28"/>
      <c r="F445" s="28"/>
      <c r="G445" s="29"/>
      <c r="H445" s="67">
        <v>56.55</v>
      </c>
      <c r="I445" s="64">
        <f t="shared" ref="I445:I447" si="6">1.15*1.1</f>
        <v>1.2649999999999999</v>
      </c>
      <c r="J445" s="67">
        <f>G442*H445*I445</f>
        <v>214.61</v>
      </c>
      <c r="K445" s="64">
        <v>23.57</v>
      </c>
      <c r="L445" s="67">
        <f>J445*K445</f>
        <v>5058.3599999999997</v>
      </c>
    </row>
    <row r="446" spans="1:12" ht="16.5" x14ac:dyDescent="0.25">
      <c r="A446" s="19"/>
      <c r="B446" s="66">
        <v>2</v>
      </c>
      <c r="C446" s="21" t="s">
        <v>37</v>
      </c>
      <c r="D446" s="28"/>
      <c r="E446" s="28"/>
      <c r="F446" s="64"/>
      <c r="G446" s="29"/>
      <c r="H446" s="67">
        <v>9.2200000000000006</v>
      </c>
      <c r="I446" s="64">
        <f t="shared" si="6"/>
        <v>1.2649999999999999</v>
      </c>
      <c r="J446" s="67">
        <f>G442*H446*I446</f>
        <v>34.99</v>
      </c>
      <c r="K446" s="28"/>
      <c r="L446" s="3"/>
    </row>
    <row r="447" spans="1:12" ht="16.5" x14ac:dyDescent="0.25">
      <c r="A447" s="19"/>
      <c r="B447" s="66">
        <v>3</v>
      </c>
      <c r="C447" s="21" t="s">
        <v>234</v>
      </c>
      <c r="D447" s="28"/>
      <c r="E447" s="28"/>
      <c r="F447" s="28"/>
      <c r="G447" s="29"/>
      <c r="H447" s="67">
        <v>0.22</v>
      </c>
      <c r="I447" s="64">
        <f t="shared" si="6"/>
        <v>1.2649999999999999</v>
      </c>
      <c r="J447" s="67">
        <f>G442*H447*I447</f>
        <v>0.83</v>
      </c>
      <c r="K447" s="64">
        <v>23.57</v>
      </c>
      <c r="L447" s="67">
        <f>J447*K447</f>
        <v>19.559999999999999</v>
      </c>
    </row>
    <row r="448" spans="1:12" ht="16.5" x14ac:dyDescent="0.25">
      <c r="A448" s="19"/>
      <c r="B448" s="66">
        <v>4</v>
      </c>
      <c r="C448" s="21" t="s">
        <v>38</v>
      </c>
      <c r="D448" s="28"/>
      <c r="E448" s="28"/>
      <c r="F448" s="64"/>
      <c r="G448" s="29"/>
      <c r="H448" s="67">
        <v>152.04</v>
      </c>
      <c r="I448" s="64">
        <v>1.1000000000000001</v>
      </c>
      <c r="J448" s="67">
        <f>G442*H448*I448</f>
        <v>501.73</v>
      </c>
      <c r="K448" s="28"/>
      <c r="L448" s="3"/>
    </row>
    <row r="449" spans="1:12" ht="16.5" x14ac:dyDescent="0.25">
      <c r="A449" s="19"/>
      <c r="B449" s="20"/>
      <c r="C449" s="21" t="s">
        <v>39</v>
      </c>
      <c r="D449" s="63" t="s">
        <v>27</v>
      </c>
      <c r="E449" s="64">
        <v>5.31</v>
      </c>
      <c r="F449" s="68">
        <f>1.15*1.1</f>
        <v>1.2649999999999999</v>
      </c>
      <c r="G449" s="93">
        <f>E449*F449*G442</f>
        <v>20.151450000000001</v>
      </c>
      <c r="H449" s="3"/>
      <c r="I449" s="28"/>
      <c r="J449" s="3"/>
      <c r="K449" s="28"/>
      <c r="L449" s="3"/>
    </row>
    <row r="450" spans="1:12" ht="16.5" x14ac:dyDescent="0.25">
      <c r="A450" s="19"/>
      <c r="B450" s="20"/>
      <c r="C450" s="21" t="s">
        <v>40</v>
      </c>
      <c r="D450" s="63" t="s">
        <v>27</v>
      </c>
      <c r="E450" s="64">
        <v>0.02</v>
      </c>
      <c r="F450" s="68">
        <f>1.15*1.1</f>
        <v>1.2649999999999999</v>
      </c>
      <c r="G450" s="92">
        <f>E450*F450*G442</f>
        <v>7.5899999999999995E-2</v>
      </c>
      <c r="H450" s="3"/>
      <c r="I450" s="28"/>
      <c r="J450" s="3"/>
      <c r="K450" s="28"/>
      <c r="L450" s="3"/>
    </row>
    <row r="451" spans="1:12" ht="16.5" x14ac:dyDescent="0.25">
      <c r="A451" s="19"/>
      <c r="B451" s="20"/>
      <c r="C451" s="69" t="s">
        <v>41</v>
      </c>
      <c r="D451" s="70"/>
      <c r="E451" s="70"/>
      <c r="F451" s="70"/>
      <c r="G451" s="71"/>
      <c r="H451" s="72">
        <f>H445+H446+H448</f>
        <v>217.81</v>
      </c>
      <c r="I451" s="70"/>
      <c r="J451" s="72">
        <f>J445+J446+J448</f>
        <v>751.33</v>
      </c>
      <c r="K451" s="70"/>
      <c r="L451" s="73"/>
    </row>
    <row r="452" spans="1:12" ht="16.5" x14ac:dyDescent="0.3">
      <c r="A452" s="19"/>
      <c r="B452" s="74"/>
      <c r="C452" s="21" t="s">
        <v>42</v>
      </c>
      <c r="D452" s="28"/>
      <c r="E452" s="28"/>
      <c r="F452" s="28"/>
      <c r="G452" s="29"/>
      <c r="H452" s="3"/>
      <c r="I452" s="28"/>
      <c r="J452" s="67">
        <f>J445+J447</f>
        <v>215.44</v>
      </c>
      <c r="K452" s="28"/>
      <c r="L452" s="67">
        <f>L445+L447</f>
        <v>5077.92</v>
      </c>
    </row>
    <row r="453" spans="1:12" ht="33" x14ac:dyDescent="0.25">
      <c r="A453" s="19"/>
      <c r="B453" s="20" t="s">
        <v>385</v>
      </c>
      <c r="C453" s="21" t="s">
        <v>125</v>
      </c>
      <c r="D453" s="63" t="s">
        <v>44</v>
      </c>
      <c r="E453" s="28">
        <v>94</v>
      </c>
      <c r="F453" s="28"/>
      <c r="G453" s="75">
        <f>E453</f>
        <v>94</v>
      </c>
      <c r="H453" s="3"/>
      <c r="I453" s="28"/>
      <c r="J453" s="67">
        <f>G453*J452/100</f>
        <v>202.51</v>
      </c>
      <c r="K453" s="28"/>
      <c r="L453" s="67">
        <f>L452*G453/100</f>
        <v>4773.24</v>
      </c>
    </row>
    <row r="454" spans="1:12" ht="33" x14ac:dyDescent="0.25">
      <c r="A454" s="19"/>
      <c r="B454" s="20" t="s">
        <v>386</v>
      </c>
      <c r="C454" s="21" t="s">
        <v>126</v>
      </c>
      <c r="D454" s="63" t="s">
        <v>44</v>
      </c>
      <c r="E454" s="28">
        <v>51</v>
      </c>
      <c r="F454" s="28"/>
      <c r="G454" s="75">
        <f>E454</f>
        <v>51</v>
      </c>
      <c r="H454" s="3"/>
      <c r="I454" s="28"/>
      <c r="J454" s="67">
        <f>G454*J452/100</f>
        <v>109.87</v>
      </c>
      <c r="K454" s="28"/>
      <c r="L454" s="67">
        <f>L452*G454/100</f>
        <v>2589.7399999999998</v>
      </c>
    </row>
    <row r="455" spans="1:12" ht="15.75" customHeight="1" x14ac:dyDescent="0.25">
      <c r="A455" s="76"/>
      <c r="B455" s="77"/>
      <c r="C455" s="78" t="s">
        <v>46</v>
      </c>
      <c r="D455" s="70"/>
      <c r="E455" s="70"/>
      <c r="F455" s="70"/>
      <c r="G455" s="71"/>
      <c r="H455" s="73"/>
      <c r="I455" s="70"/>
      <c r="J455" s="79">
        <f>J451+J453+J454</f>
        <v>1063.71</v>
      </c>
      <c r="K455" s="70"/>
      <c r="L455" s="79"/>
    </row>
    <row r="456" spans="1:12" ht="16.5" x14ac:dyDescent="0.25">
      <c r="A456" s="19"/>
      <c r="B456" s="20"/>
      <c r="C456" s="144" t="s">
        <v>341</v>
      </c>
      <c r="D456" s="145"/>
      <c r="E456" s="145"/>
      <c r="F456" s="145"/>
      <c r="G456" s="145"/>
      <c r="H456" s="3"/>
      <c r="I456" s="28"/>
      <c r="J456" s="67">
        <f>J458+J459+J465+J469</f>
        <v>751.33</v>
      </c>
      <c r="K456" s="28"/>
      <c r="L456" s="3"/>
    </row>
    <row r="457" spans="1:12" ht="15.75" customHeight="1" x14ac:dyDescent="0.25">
      <c r="A457" s="19"/>
      <c r="B457" s="20"/>
      <c r="C457" s="138" t="s">
        <v>55</v>
      </c>
      <c r="D457" s="139"/>
      <c r="E457" s="139"/>
      <c r="F457" s="139"/>
      <c r="G457" s="139"/>
      <c r="H457" s="3"/>
      <c r="I457" s="28"/>
      <c r="J457" s="3"/>
      <c r="K457" s="28"/>
      <c r="L457" s="3"/>
    </row>
    <row r="458" spans="1:12" ht="15.75" customHeight="1" x14ac:dyDescent="0.25">
      <c r="A458" s="19"/>
      <c r="B458" s="20"/>
      <c r="C458" s="136" t="s">
        <v>56</v>
      </c>
      <c r="D458" s="137"/>
      <c r="E458" s="137"/>
      <c r="F458" s="137"/>
      <c r="G458" s="137"/>
      <c r="H458" s="3"/>
      <c r="I458" s="28"/>
      <c r="J458" s="67">
        <f>J445</f>
        <v>214.61</v>
      </c>
      <c r="K458" s="28"/>
      <c r="L458" s="67">
        <f>L445</f>
        <v>5058.3599999999997</v>
      </c>
    </row>
    <row r="459" spans="1:12" ht="15.75" customHeight="1" x14ac:dyDescent="0.25">
      <c r="A459" s="19"/>
      <c r="B459" s="20"/>
      <c r="C459" s="136" t="s">
        <v>57</v>
      </c>
      <c r="D459" s="137"/>
      <c r="E459" s="137"/>
      <c r="F459" s="137"/>
      <c r="G459" s="137"/>
      <c r="H459" s="3"/>
      <c r="I459" s="28"/>
      <c r="J459" s="67">
        <f>J461+J464</f>
        <v>34.99</v>
      </c>
      <c r="K459" s="28"/>
      <c r="L459" s="67"/>
    </row>
    <row r="460" spans="1:12" ht="15.75" customHeight="1" x14ac:dyDescent="0.25">
      <c r="A460" s="19"/>
      <c r="B460" s="20"/>
      <c r="C460" s="138" t="s">
        <v>58</v>
      </c>
      <c r="D460" s="139"/>
      <c r="E460" s="139"/>
      <c r="F460" s="139"/>
      <c r="G460" s="139"/>
      <c r="H460" s="3"/>
      <c r="I460" s="28"/>
      <c r="J460" s="3"/>
      <c r="K460" s="28"/>
      <c r="L460" s="67"/>
    </row>
    <row r="461" spans="1:12" ht="15.75" customHeight="1" x14ac:dyDescent="0.25">
      <c r="A461" s="19"/>
      <c r="B461" s="20"/>
      <c r="C461" s="136" t="s">
        <v>300</v>
      </c>
      <c r="D461" s="137"/>
      <c r="E461" s="137"/>
      <c r="F461" s="137"/>
      <c r="G461" s="137"/>
      <c r="H461" s="3"/>
      <c r="I461" s="28"/>
      <c r="J461" s="3">
        <f>J446</f>
        <v>34.99</v>
      </c>
      <c r="K461" s="28"/>
      <c r="L461" s="67"/>
    </row>
    <row r="462" spans="1:12" ht="15.75" customHeight="1" x14ac:dyDescent="0.25">
      <c r="A462" s="19"/>
      <c r="B462" s="20"/>
      <c r="C462" s="138" t="s">
        <v>301</v>
      </c>
      <c r="D462" s="139"/>
      <c r="E462" s="139"/>
      <c r="F462" s="139"/>
      <c r="G462" s="139"/>
      <c r="H462" s="3"/>
      <c r="I462" s="28"/>
      <c r="J462" s="3"/>
      <c r="K462" s="28"/>
      <c r="L462" s="67"/>
    </row>
    <row r="463" spans="1:12" ht="15.75" customHeight="1" x14ac:dyDescent="0.25">
      <c r="A463" s="19"/>
      <c r="B463" s="20"/>
      <c r="C463" s="136" t="s">
        <v>302</v>
      </c>
      <c r="D463" s="137"/>
      <c r="E463" s="137"/>
      <c r="F463" s="137"/>
      <c r="G463" s="137"/>
      <c r="H463" s="3"/>
      <c r="I463" s="28"/>
      <c r="J463" s="67">
        <f>J447</f>
        <v>0.83</v>
      </c>
      <c r="K463" s="28"/>
      <c r="L463" s="67">
        <f>L447</f>
        <v>19.559999999999999</v>
      </c>
    </row>
    <row r="464" spans="1:12" ht="15.75" customHeight="1" x14ac:dyDescent="0.25">
      <c r="A464" s="19"/>
      <c r="B464" s="20"/>
      <c r="C464" s="21" t="s">
        <v>295</v>
      </c>
      <c r="D464" s="82"/>
      <c r="E464" s="82"/>
      <c r="F464" s="82"/>
      <c r="G464" s="83"/>
      <c r="H464" s="3"/>
      <c r="I464" s="28"/>
      <c r="J464" s="67"/>
      <c r="K464" s="28"/>
      <c r="L464" s="67"/>
    </row>
    <row r="465" spans="1:12" ht="15.75" customHeight="1" x14ac:dyDescent="0.25">
      <c r="A465" s="19"/>
      <c r="B465" s="20"/>
      <c r="C465" s="136" t="s">
        <v>59</v>
      </c>
      <c r="D465" s="137"/>
      <c r="E465" s="137"/>
      <c r="F465" s="137"/>
      <c r="G465" s="137"/>
      <c r="H465" s="3"/>
      <c r="I465" s="28"/>
      <c r="J465" s="67">
        <f>J467+J468</f>
        <v>501.73</v>
      </c>
      <c r="K465" s="28"/>
      <c r="L465" s="67"/>
    </row>
    <row r="466" spans="1:12" ht="15.75" customHeight="1" x14ac:dyDescent="0.25">
      <c r="A466" s="19"/>
      <c r="B466" s="20"/>
      <c r="C466" s="84" t="s">
        <v>58</v>
      </c>
      <c r="D466" s="82"/>
      <c r="E466" s="82"/>
      <c r="F466" s="82"/>
      <c r="G466" s="83"/>
      <c r="H466" s="3"/>
      <c r="I466" s="28"/>
      <c r="J466" s="67"/>
      <c r="K466" s="28"/>
      <c r="L466" s="67"/>
    </row>
    <row r="467" spans="1:12" ht="15.75" customHeight="1" x14ac:dyDescent="0.25">
      <c r="A467" s="19"/>
      <c r="B467" s="20"/>
      <c r="C467" s="85" t="s">
        <v>287</v>
      </c>
      <c r="D467" s="82"/>
      <c r="E467" s="82"/>
      <c r="F467" s="82"/>
      <c r="G467" s="83"/>
      <c r="H467" s="3"/>
      <c r="I467" s="28"/>
      <c r="J467" s="67">
        <f>J448</f>
        <v>501.73</v>
      </c>
      <c r="K467" s="28"/>
      <c r="L467" s="67"/>
    </row>
    <row r="468" spans="1:12" ht="15.75" customHeight="1" x14ac:dyDescent="0.25">
      <c r="A468" s="19"/>
      <c r="B468" s="20"/>
      <c r="C468" s="28" t="s">
        <v>321</v>
      </c>
      <c r="D468" s="82"/>
      <c r="E468" s="82"/>
      <c r="F468" s="82"/>
      <c r="G468" s="83"/>
      <c r="H468" s="3"/>
      <c r="I468" s="28"/>
      <c r="J468" s="67"/>
      <c r="K468" s="28"/>
      <c r="L468" s="67"/>
    </row>
    <row r="469" spans="1:12" ht="15.75" customHeight="1" x14ac:dyDescent="0.25">
      <c r="A469" s="19"/>
      <c r="B469" s="20"/>
      <c r="C469" s="136" t="s">
        <v>182</v>
      </c>
      <c r="D469" s="137"/>
      <c r="E469" s="137"/>
      <c r="F469" s="137"/>
      <c r="G469" s="137"/>
      <c r="H469" s="3"/>
      <c r="I469" s="28"/>
      <c r="J469" s="67"/>
      <c r="K469" s="28"/>
      <c r="L469" s="67"/>
    </row>
    <row r="470" spans="1:12" ht="15.75" customHeight="1" x14ac:dyDescent="0.25">
      <c r="A470" s="19"/>
      <c r="B470" s="20"/>
      <c r="C470" s="136" t="s">
        <v>326</v>
      </c>
      <c r="D470" s="137"/>
      <c r="E470" s="137"/>
      <c r="F470" s="137"/>
      <c r="G470" s="137"/>
      <c r="H470" s="3"/>
      <c r="I470" s="28"/>
      <c r="J470" s="67">
        <f>J452</f>
        <v>215.44</v>
      </c>
      <c r="K470" s="28"/>
      <c r="L470" s="67">
        <f>L452</f>
        <v>5077.92</v>
      </c>
    </row>
    <row r="471" spans="1:12" ht="15.75" customHeight="1" x14ac:dyDescent="0.25">
      <c r="A471" s="19"/>
      <c r="B471" s="20"/>
      <c r="C471" s="136" t="s">
        <v>313</v>
      </c>
      <c r="D471" s="137"/>
      <c r="E471" s="137"/>
      <c r="F471" s="137"/>
      <c r="G471" s="137"/>
      <c r="H471" s="3"/>
      <c r="I471" s="28"/>
      <c r="J471" s="67">
        <f>J453</f>
        <v>202.51</v>
      </c>
      <c r="K471" s="28"/>
      <c r="L471" s="67">
        <f>L453</f>
        <v>4773.24</v>
      </c>
    </row>
    <row r="472" spans="1:12" ht="15.75" customHeight="1" x14ac:dyDescent="0.25">
      <c r="A472" s="19"/>
      <c r="B472" s="20"/>
      <c r="C472" s="136" t="s">
        <v>314</v>
      </c>
      <c r="D472" s="137"/>
      <c r="E472" s="137"/>
      <c r="F472" s="137"/>
      <c r="G472" s="137"/>
      <c r="H472" s="3"/>
      <c r="I472" s="28"/>
      <c r="J472" s="67">
        <f>J454</f>
        <v>109.87</v>
      </c>
      <c r="K472" s="28"/>
      <c r="L472" s="67">
        <f>L454</f>
        <v>2589.7399999999998</v>
      </c>
    </row>
    <row r="473" spans="1:12" ht="15.75" customHeight="1" x14ac:dyDescent="0.25">
      <c r="A473" s="19"/>
      <c r="B473" s="20"/>
      <c r="C473" s="136" t="s">
        <v>315</v>
      </c>
      <c r="D473" s="137"/>
      <c r="E473" s="137"/>
      <c r="F473" s="137"/>
      <c r="G473" s="137"/>
      <c r="H473" s="3"/>
      <c r="I473" s="28"/>
      <c r="J473" s="67"/>
      <c r="K473" s="28"/>
      <c r="L473" s="67"/>
    </row>
    <row r="474" spans="1:12" ht="15.75" customHeight="1" x14ac:dyDescent="0.25">
      <c r="A474" s="19"/>
      <c r="B474" s="20"/>
      <c r="C474" s="86" t="s">
        <v>58</v>
      </c>
      <c r="D474" s="82"/>
      <c r="E474" s="82"/>
      <c r="F474" s="82"/>
      <c r="G474" s="83"/>
      <c r="H474" s="3"/>
      <c r="I474" s="28"/>
      <c r="J474" s="67"/>
      <c r="K474" s="28"/>
      <c r="L474" s="67"/>
    </row>
    <row r="475" spans="1:12" ht="15.75" customHeight="1" x14ac:dyDescent="0.25">
      <c r="A475" s="19"/>
      <c r="B475" s="20"/>
      <c r="C475" s="28" t="s">
        <v>187</v>
      </c>
      <c r="D475" s="82"/>
      <c r="E475" s="82"/>
      <c r="F475" s="82"/>
      <c r="G475" s="83"/>
      <c r="H475" s="3"/>
      <c r="I475" s="28"/>
      <c r="J475" s="67"/>
      <c r="K475" s="28"/>
      <c r="L475" s="67"/>
    </row>
    <row r="476" spans="1:12" ht="15.75" customHeight="1" x14ac:dyDescent="0.25">
      <c r="A476" s="19"/>
      <c r="B476" s="20"/>
      <c r="C476" s="28" t="s">
        <v>322</v>
      </c>
      <c r="D476" s="82"/>
      <c r="E476" s="82"/>
      <c r="F476" s="82"/>
      <c r="G476" s="83"/>
      <c r="H476" s="3"/>
      <c r="I476" s="28"/>
      <c r="J476" s="67"/>
      <c r="K476" s="28"/>
      <c r="L476" s="67"/>
    </row>
    <row r="477" spans="1:12" ht="15.75" customHeight="1" x14ac:dyDescent="0.25">
      <c r="A477" s="19"/>
      <c r="B477" s="20"/>
      <c r="C477" s="136" t="s">
        <v>316</v>
      </c>
      <c r="D477" s="137"/>
      <c r="E477" s="137"/>
      <c r="F477" s="137"/>
      <c r="G477" s="137"/>
      <c r="H477" s="3"/>
      <c r="I477" s="28"/>
      <c r="J477" s="67"/>
      <c r="K477" s="28"/>
      <c r="L477" s="67"/>
    </row>
    <row r="478" spans="1:12" ht="16.5" x14ac:dyDescent="0.25">
      <c r="A478" s="19"/>
      <c r="B478" s="20"/>
      <c r="C478" s="144" t="s">
        <v>342</v>
      </c>
      <c r="D478" s="145"/>
      <c r="E478" s="145"/>
      <c r="F478" s="145"/>
      <c r="G478" s="145"/>
      <c r="H478" s="3"/>
      <c r="I478" s="28"/>
      <c r="J478" s="87">
        <f>J456+J471+J472+J473+J477</f>
        <v>1063.71</v>
      </c>
      <c r="K478" s="28"/>
      <c r="L478" s="67"/>
    </row>
    <row r="479" spans="1:12" ht="15.75" customHeight="1" x14ac:dyDescent="0.25">
      <c r="A479" s="19"/>
      <c r="B479" s="20"/>
      <c r="C479" s="138" t="s">
        <v>58</v>
      </c>
      <c r="D479" s="139"/>
      <c r="E479" s="139"/>
      <c r="F479" s="139"/>
      <c r="G479" s="139"/>
      <c r="H479" s="3"/>
      <c r="I479" s="28"/>
      <c r="J479" s="3"/>
      <c r="K479" s="28"/>
      <c r="L479" s="67"/>
    </row>
    <row r="480" spans="1:12" ht="15.75" customHeight="1" x14ac:dyDescent="0.25">
      <c r="A480" s="19"/>
      <c r="B480" s="20"/>
      <c r="C480" s="136" t="s">
        <v>310</v>
      </c>
      <c r="D480" s="137"/>
      <c r="E480" s="137"/>
      <c r="F480" s="137"/>
      <c r="G480" s="137"/>
      <c r="H480" s="3"/>
      <c r="I480" s="28"/>
      <c r="J480" s="67"/>
      <c r="K480" s="28"/>
      <c r="L480" s="67"/>
    </row>
    <row r="481" spans="1:12" ht="15.75" customHeight="1" x14ac:dyDescent="0.25">
      <c r="A481" s="19"/>
      <c r="B481" s="20"/>
      <c r="C481" s="136" t="s">
        <v>311</v>
      </c>
      <c r="D481" s="137"/>
      <c r="E481" s="137"/>
      <c r="F481" s="137"/>
      <c r="G481" s="137"/>
      <c r="H481" s="3"/>
      <c r="I481" s="28"/>
      <c r="J481" s="67"/>
      <c r="K481" s="28"/>
      <c r="L481" s="67"/>
    </row>
    <row r="482" spans="1:12" ht="15.6" customHeight="1" x14ac:dyDescent="0.25">
      <c r="A482" s="147" t="s">
        <v>424</v>
      </c>
      <c r="B482" s="147"/>
      <c r="C482" s="147"/>
      <c r="D482" s="147"/>
      <c r="E482" s="147"/>
      <c r="F482" s="147"/>
      <c r="G482" s="147"/>
      <c r="H482" s="147"/>
      <c r="I482" s="147"/>
      <c r="J482" s="147"/>
      <c r="K482" s="147"/>
      <c r="L482" s="147"/>
    </row>
    <row r="483" spans="1:12" ht="33" x14ac:dyDescent="0.25">
      <c r="A483" s="62" t="s">
        <v>153</v>
      </c>
      <c r="B483" s="20" t="s">
        <v>216</v>
      </c>
      <c r="C483" s="21" t="s">
        <v>138</v>
      </c>
      <c r="D483" s="63" t="s">
        <v>139</v>
      </c>
      <c r="E483" s="64">
        <v>1.7</v>
      </c>
      <c r="F483" s="28"/>
      <c r="G483" s="80">
        <f>E483</f>
        <v>1.7</v>
      </c>
      <c r="H483" s="3"/>
      <c r="I483" s="28"/>
      <c r="J483" s="3"/>
      <c r="K483" s="28"/>
      <c r="L483" s="3"/>
    </row>
    <row r="484" spans="1:12" ht="99" x14ac:dyDescent="0.25">
      <c r="A484" s="19"/>
      <c r="B484" s="91" t="s">
        <v>413</v>
      </c>
      <c r="C484" s="84" t="s">
        <v>280</v>
      </c>
      <c r="D484" s="28"/>
      <c r="E484" s="28"/>
      <c r="F484" s="28"/>
      <c r="G484" s="29"/>
      <c r="H484" s="3"/>
      <c r="I484" s="28"/>
      <c r="J484" s="3"/>
      <c r="K484" s="28"/>
      <c r="L484" s="3"/>
    </row>
    <row r="485" spans="1:12" ht="16.5" x14ac:dyDescent="0.25">
      <c r="A485" s="19"/>
      <c r="B485" s="66">
        <v>1</v>
      </c>
      <c r="C485" s="21" t="s">
        <v>36</v>
      </c>
      <c r="D485" s="28"/>
      <c r="E485" s="28"/>
      <c r="F485" s="28"/>
      <c r="G485" s="29"/>
      <c r="H485" s="67">
        <v>216.77</v>
      </c>
      <c r="I485" s="64">
        <v>1.68</v>
      </c>
      <c r="J485" s="67">
        <f>G483*H485*I485</f>
        <v>619.1</v>
      </c>
      <c r="K485" s="64">
        <v>23.57</v>
      </c>
      <c r="L485" s="67">
        <f>J485*K485</f>
        <v>14592.19</v>
      </c>
    </row>
    <row r="486" spans="1:12" ht="16.5" x14ac:dyDescent="0.25">
      <c r="A486" s="19"/>
      <c r="B486" s="66">
        <v>2</v>
      </c>
      <c r="C486" s="21" t="s">
        <v>37</v>
      </c>
      <c r="D486" s="28"/>
      <c r="E486" s="28"/>
      <c r="F486" s="64"/>
      <c r="G486" s="29"/>
      <c r="H486" s="67">
        <v>70.78</v>
      </c>
      <c r="I486" s="64"/>
      <c r="J486" s="67">
        <f>H486*G483</f>
        <v>120.33</v>
      </c>
      <c r="K486" s="28"/>
      <c r="L486" s="3"/>
    </row>
    <row r="487" spans="1:12" ht="16.5" x14ac:dyDescent="0.25">
      <c r="A487" s="19"/>
      <c r="B487" s="66">
        <v>3</v>
      </c>
      <c r="C487" s="21" t="s">
        <v>234</v>
      </c>
      <c r="D487" s="28"/>
      <c r="E487" s="28"/>
      <c r="F487" s="28"/>
      <c r="G487" s="29"/>
      <c r="H487" s="67">
        <v>11.63</v>
      </c>
      <c r="I487" s="64">
        <v>1</v>
      </c>
      <c r="J487" s="67">
        <f>G483*H487*I487</f>
        <v>19.77</v>
      </c>
      <c r="K487" s="64">
        <v>23.57</v>
      </c>
      <c r="L487" s="67">
        <f>J487*K487</f>
        <v>465.98</v>
      </c>
    </row>
    <row r="488" spans="1:12" ht="16.5" x14ac:dyDescent="0.25">
      <c r="A488" s="19"/>
      <c r="B488" s="66">
        <v>4</v>
      </c>
      <c r="C488" s="21" t="s">
        <v>38</v>
      </c>
      <c r="D488" s="28"/>
      <c r="E488" s="28"/>
      <c r="F488" s="64"/>
      <c r="G488" s="29"/>
      <c r="H488" s="67">
        <v>9406.89</v>
      </c>
      <c r="I488" s="64"/>
      <c r="J488" s="67">
        <f>G483*H488</f>
        <v>15991.71</v>
      </c>
      <c r="K488" s="28"/>
      <c r="L488" s="3"/>
    </row>
    <row r="489" spans="1:12" ht="16.5" x14ac:dyDescent="0.25">
      <c r="A489" s="19"/>
      <c r="B489" s="20"/>
      <c r="C489" s="21" t="s">
        <v>39</v>
      </c>
      <c r="D489" s="63" t="s">
        <v>27</v>
      </c>
      <c r="E489" s="64">
        <v>23.9</v>
      </c>
      <c r="F489" s="64"/>
      <c r="G489" s="65">
        <v>40.630000000000003</v>
      </c>
      <c r="H489" s="3"/>
      <c r="I489" s="28"/>
      <c r="J489" s="3"/>
      <c r="K489" s="28"/>
      <c r="L489" s="3"/>
    </row>
    <row r="490" spans="1:12" ht="16.5" x14ac:dyDescent="0.25">
      <c r="A490" s="19"/>
      <c r="B490" s="20"/>
      <c r="C490" s="21" t="s">
        <v>40</v>
      </c>
      <c r="D490" s="63" t="s">
        <v>27</v>
      </c>
      <c r="E490" s="64">
        <v>0.98</v>
      </c>
      <c r="F490" s="64"/>
      <c r="G490" s="65">
        <v>1.67</v>
      </c>
      <c r="H490" s="3"/>
      <c r="I490" s="28"/>
      <c r="J490" s="3"/>
      <c r="K490" s="28"/>
      <c r="L490" s="3"/>
    </row>
    <row r="491" spans="1:12" ht="16.5" x14ac:dyDescent="0.25">
      <c r="A491" s="19"/>
      <c r="B491" s="20"/>
      <c r="C491" s="69" t="s">
        <v>41</v>
      </c>
      <c r="D491" s="70"/>
      <c r="E491" s="70"/>
      <c r="F491" s="70"/>
      <c r="G491" s="71"/>
      <c r="H491" s="72">
        <f>H485+H486+H488</f>
        <v>9694.44</v>
      </c>
      <c r="I491" s="70"/>
      <c r="J491" s="72">
        <f>J485+J486+J488</f>
        <v>16731.14</v>
      </c>
      <c r="K491" s="70"/>
      <c r="L491" s="73"/>
    </row>
    <row r="492" spans="1:12" ht="49.5" x14ac:dyDescent="0.25">
      <c r="A492" s="62" t="s">
        <v>271</v>
      </c>
      <c r="B492" s="20" t="s">
        <v>413</v>
      </c>
      <c r="C492" s="21" t="s">
        <v>325</v>
      </c>
      <c r="D492" s="63" t="str">
        <f>D483</f>
        <v>100 м</v>
      </c>
      <c r="E492" s="94">
        <f>E483</f>
        <v>1.7</v>
      </c>
      <c r="F492" s="28"/>
      <c r="G492" s="80">
        <f>G483</f>
        <v>1.7</v>
      </c>
      <c r="H492" s="67"/>
      <c r="I492" s="64"/>
      <c r="J492" s="67">
        <f>J493</f>
        <v>13.44</v>
      </c>
      <c r="K492" s="64"/>
      <c r="L492" s="67">
        <f>L494</f>
        <v>316.77999999999997</v>
      </c>
    </row>
    <row r="493" spans="1:12" ht="16.5" x14ac:dyDescent="0.25">
      <c r="A493" s="62"/>
      <c r="B493" s="20">
        <v>2</v>
      </c>
      <c r="C493" s="95" t="s">
        <v>37</v>
      </c>
      <c r="D493" s="96"/>
      <c r="E493" s="28"/>
      <c r="F493" s="28"/>
      <c r="G493" s="81"/>
      <c r="H493" s="67"/>
      <c r="I493" s="64"/>
      <c r="J493" s="67">
        <f>J494</f>
        <v>13.44</v>
      </c>
      <c r="K493" s="64"/>
      <c r="L493" s="67"/>
    </row>
    <row r="494" spans="1:12" ht="16.5" x14ac:dyDescent="0.25">
      <c r="A494" s="62"/>
      <c r="B494" s="20">
        <v>3</v>
      </c>
      <c r="C494" s="95" t="s">
        <v>234</v>
      </c>
      <c r="D494" s="96"/>
      <c r="E494" s="28"/>
      <c r="F494" s="28"/>
      <c r="G494" s="81"/>
      <c r="H494" s="67">
        <f>H487</f>
        <v>11.63</v>
      </c>
      <c r="I494" s="64">
        <f>1.68-I487</f>
        <v>0.68</v>
      </c>
      <c r="J494" s="67">
        <f>G483*H494*I494</f>
        <v>13.44</v>
      </c>
      <c r="K494" s="64">
        <v>23.57</v>
      </c>
      <c r="L494" s="67">
        <f>J494*K494</f>
        <v>316.77999999999997</v>
      </c>
    </row>
    <row r="495" spans="1:12" ht="16.5" x14ac:dyDescent="0.3">
      <c r="A495" s="19"/>
      <c r="B495" s="74"/>
      <c r="C495" s="21" t="s">
        <v>42</v>
      </c>
      <c r="D495" s="28"/>
      <c r="E495" s="28"/>
      <c r="F495" s="28"/>
      <c r="G495" s="29"/>
      <c r="H495" s="3"/>
      <c r="I495" s="28"/>
      <c r="J495" s="67">
        <f>J494+J487+J485</f>
        <v>652.30999999999995</v>
      </c>
      <c r="K495" s="28"/>
      <c r="L495" s="67">
        <f>L487+L485+L494</f>
        <v>15374.95</v>
      </c>
    </row>
    <row r="496" spans="1:12" ht="63" customHeight="1" x14ac:dyDescent="0.25">
      <c r="A496" s="19"/>
      <c r="B496" s="20" t="s">
        <v>390</v>
      </c>
      <c r="C496" s="21" t="s">
        <v>141</v>
      </c>
      <c r="D496" s="63" t="s">
        <v>44</v>
      </c>
      <c r="E496" s="28">
        <v>121</v>
      </c>
      <c r="F496" s="28"/>
      <c r="G496" s="75">
        <f>E496</f>
        <v>121</v>
      </c>
      <c r="H496" s="3"/>
      <c r="I496" s="28"/>
      <c r="J496" s="67">
        <f>G496*J495/100</f>
        <v>789.3</v>
      </c>
      <c r="K496" s="28"/>
      <c r="L496" s="67">
        <f>L495*G496/100</f>
        <v>18603.689999999999</v>
      </c>
    </row>
    <row r="497" spans="1:12" ht="66" x14ac:dyDescent="0.25">
      <c r="A497" s="19"/>
      <c r="B497" s="20" t="s">
        <v>391</v>
      </c>
      <c r="C497" s="21" t="s">
        <v>142</v>
      </c>
      <c r="D497" s="63" t="s">
        <v>44</v>
      </c>
      <c r="E497" s="28">
        <v>72</v>
      </c>
      <c r="F497" s="28"/>
      <c r="G497" s="75">
        <f>E497</f>
        <v>72</v>
      </c>
      <c r="H497" s="3"/>
      <c r="I497" s="28"/>
      <c r="J497" s="67">
        <f>G497*J495/100</f>
        <v>469.66</v>
      </c>
      <c r="K497" s="28"/>
      <c r="L497" s="67">
        <f>L495*G497/100</f>
        <v>11069.96</v>
      </c>
    </row>
    <row r="498" spans="1:12" ht="15.75" customHeight="1" x14ac:dyDescent="0.25">
      <c r="A498" s="76"/>
      <c r="B498" s="77"/>
      <c r="C498" s="78" t="s">
        <v>46</v>
      </c>
      <c r="D498" s="70"/>
      <c r="E498" s="70"/>
      <c r="F498" s="70"/>
      <c r="G498" s="71"/>
      <c r="H498" s="73"/>
      <c r="I498" s="70"/>
      <c r="J498" s="79">
        <f>J497+J496+J493+J491</f>
        <v>18003.54</v>
      </c>
      <c r="K498" s="70"/>
      <c r="L498" s="79"/>
    </row>
    <row r="499" spans="1:12" ht="16.5" x14ac:dyDescent="0.25">
      <c r="A499" s="19"/>
      <c r="B499" s="20"/>
      <c r="C499" s="144" t="s">
        <v>343</v>
      </c>
      <c r="D499" s="148"/>
      <c r="E499" s="148"/>
      <c r="F499" s="148"/>
      <c r="G499" s="148"/>
      <c r="H499" s="3"/>
      <c r="I499" s="28"/>
      <c r="J499" s="67">
        <f>J501+J502+J508+J512</f>
        <v>16744.580000000002</v>
      </c>
      <c r="K499" s="28"/>
      <c r="L499" s="3"/>
    </row>
    <row r="500" spans="1:12" ht="15.75" customHeight="1" x14ac:dyDescent="0.25">
      <c r="A500" s="19"/>
      <c r="B500" s="20"/>
      <c r="C500" s="138" t="s">
        <v>55</v>
      </c>
      <c r="D500" s="139"/>
      <c r="E500" s="139"/>
      <c r="F500" s="139"/>
      <c r="G500" s="139"/>
      <c r="H500" s="3"/>
      <c r="I500" s="28"/>
      <c r="J500" s="97"/>
      <c r="K500" s="28"/>
      <c r="L500" s="3"/>
    </row>
    <row r="501" spans="1:12" ht="15.75" customHeight="1" x14ac:dyDescent="0.25">
      <c r="A501" s="19"/>
      <c r="B501" s="20"/>
      <c r="C501" s="136" t="s">
        <v>56</v>
      </c>
      <c r="D501" s="137"/>
      <c r="E501" s="137"/>
      <c r="F501" s="137"/>
      <c r="G501" s="137"/>
      <c r="H501" s="3"/>
      <c r="I501" s="28"/>
      <c r="J501" s="67">
        <f>J485</f>
        <v>619.1</v>
      </c>
      <c r="K501" s="28"/>
      <c r="L501" s="67">
        <f>L485</f>
        <v>14592.19</v>
      </c>
    </row>
    <row r="502" spans="1:12" ht="15.75" customHeight="1" x14ac:dyDescent="0.25">
      <c r="A502" s="19"/>
      <c r="B502" s="20"/>
      <c r="C502" s="136" t="s">
        <v>57</v>
      </c>
      <c r="D502" s="137"/>
      <c r="E502" s="137"/>
      <c r="F502" s="137"/>
      <c r="G502" s="137"/>
      <c r="H502" s="3"/>
      <c r="I502" s="28"/>
      <c r="J502" s="67">
        <f>J504+J507</f>
        <v>133.77000000000001</v>
      </c>
      <c r="K502" s="28"/>
      <c r="L502" s="67"/>
    </row>
    <row r="503" spans="1:12" ht="15.75" customHeight="1" x14ac:dyDescent="0.25">
      <c r="A503" s="19"/>
      <c r="B503" s="20"/>
      <c r="C503" s="138" t="s">
        <v>58</v>
      </c>
      <c r="D503" s="139"/>
      <c r="E503" s="139"/>
      <c r="F503" s="139"/>
      <c r="G503" s="139"/>
      <c r="H503" s="3"/>
      <c r="I503" s="28"/>
      <c r="J503" s="97"/>
      <c r="K503" s="28"/>
      <c r="L503" s="67"/>
    </row>
    <row r="504" spans="1:12" ht="15.75" customHeight="1" x14ac:dyDescent="0.25">
      <c r="A504" s="19"/>
      <c r="B504" s="20"/>
      <c r="C504" s="136" t="s">
        <v>300</v>
      </c>
      <c r="D504" s="137"/>
      <c r="E504" s="137"/>
      <c r="F504" s="137"/>
      <c r="G504" s="137"/>
      <c r="H504" s="3"/>
      <c r="I504" s="28"/>
      <c r="J504" s="3">
        <f>J486</f>
        <v>120.33</v>
      </c>
      <c r="K504" s="28"/>
      <c r="L504" s="67"/>
    </row>
    <row r="505" spans="1:12" ht="15.75" customHeight="1" x14ac:dyDescent="0.25">
      <c r="A505" s="19"/>
      <c r="B505" s="20"/>
      <c r="C505" s="138" t="s">
        <v>301</v>
      </c>
      <c r="D505" s="139"/>
      <c r="E505" s="139"/>
      <c r="F505" s="139"/>
      <c r="G505" s="139"/>
      <c r="H505" s="3"/>
      <c r="I505" s="28"/>
      <c r="J505" s="3"/>
      <c r="K505" s="28"/>
      <c r="L505" s="67"/>
    </row>
    <row r="506" spans="1:12" ht="15.75" customHeight="1" x14ac:dyDescent="0.25">
      <c r="A506" s="19"/>
      <c r="B506" s="20"/>
      <c r="C506" s="136" t="s">
        <v>302</v>
      </c>
      <c r="D506" s="137"/>
      <c r="E506" s="137"/>
      <c r="F506" s="137"/>
      <c r="G506" s="137"/>
      <c r="H506" s="3"/>
      <c r="I506" s="28"/>
      <c r="J506" s="67">
        <f>J487</f>
        <v>19.77</v>
      </c>
      <c r="K506" s="28"/>
      <c r="L506" s="67">
        <f>L487</f>
        <v>465.98</v>
      </c>
    </row>
    <row r="507" spans="1:12" ht="15.75" customHeight="1" x14ac:dyDescent="0.25">
      <c r="A507" s="19"/>
      <c r="B507" s="20"/>
      <c r="C507" s="21" t="s">
        <v>295</v>
      </c>
      <c r="D507" s="82"/>
      <c r="E507" s="82"/>
      <c r="F507" s="82"/>
      <c r="G507" s="83"/>
      <c r="H507" s="3"/>
      <c r="I507" s="28"/>
      <c r="J507" s="67">
        <f>J492</f>
        <v>13.44</v>
      </c>
      <c r="K507" s="28"/>
      <c r="L507" s="67">
        <f>L492</f>
        <v>316.77999999999997</v>
      </c>
    </row>
    <row r="508" spans="1:12" ht="15.75" customHeight="1" x14ac:dyDescent="0.25">
      <c r="A508" s="19"/>
      <c r="B508" s="20"/>
      <c r="C508" s="136" t="s">
        <v>59</v>
      </c>
      <c r="D508" s="137"/>
      <c r="E508" s="137"/>
      <c r="F508" s="137"/>
      <c r="G508" s="137"/>
      <c r="H508" s="3"/>
      <c r="I508" s="28"/>
      <c r="J508" s="67">
        <f>J510+J511</f>
        <v>15991.71</v>
      </c>
      <c r="K508" s="28"/>
      <c r="L508" s="67"/>
    </row>
    <row r="509" spans="1:12" ht="15.75" customHeight="1" x14ac:dyDescent="0.25">
      <c r="A509" s="19"/>
      <c r="B509" s="20"/>
      <c r="C509" s="84" t="s">
        <v>58</v>
      </c>
      <c r="D509" s="82"/>
      <c r="E509" s="82"/>
      <c r="F509" s="82"/>
      <c r="G509" s="83"/>
      <c r="H509" s="3"/>
      <c r="I509" s="28"/>
      <c r="J509" s="67"/>
      <c r="K509" s="28"/>
      <c r="L509" s="67"/>
    </row>
    <row r="510" spans="1:12" ht="15.75" customHeight="1" x14ac:dyDescent="0.25">
      <c r="A510" s="19"/>
      <c r="B510" s="20"/>
      <c r="C510" s="85" t="s">
        <v>287</v>
      </c>
      <c r="D510" s="82"/>
      <c r="E510" s="82"/>
      <c r="F510" s="82"/>
      <c r="G510" s="83"/>
      <c r="H510" s="3"/>
      <c r="I510" s="28"/>
      <c r="J510" s="67">
        <f>J488</f>
        <v>15991.71</v>
      </c>
      <c r="K510" s="28"/>
      <c r="L510" s="67"/>
    </row>
    <row r="511" spans="1:12" ht="15.75" customHeight="1" x14ac:dyDescent="0.25">
      <c r="A511" s="19"/>
      <c r="B511" s="20"/>
      <c r="C511" s="28" t="s">
        <v>321</v>
      </c>
      <c r="D511" s="82"/>
      <c r="E511" s="82"/>
      <c r="F511" s="82"/>
      <c r="G511" s="83"/>
      <c r="H511" s="3"/>
      <c r="I511" s="28"/>
      <c r="J511" s="67"/>
      <c r="K511" s="28"/>
      <c r="L511" s="67"/>
    </row>
    <row r="512" spans="1:12" ht="15.75" customHeight="1" x14ac:dyDescent="0.25">
      <c r="A512" s="19"/>
      <c r="B512" s="20"/>
      <c r="C512" s="136" t="s">
        <v>182</v>
      </c>
      <c r="D512" s="137"/>
      <c r="E512" s="137"/>
      <c r="F512" s="137"/>
      <c r="G512" s="137"/>
      <c r="H512" s="3"/>
      <c r="I512" s="28"/>
      <c r="J512" s="67"/>
      <c r="K512" s="28"/>
      <c r="L512" s="67"/>
    </row>
    <row r="513" spans="1:12" ht="15.75" customHeight="1" x14ac:dyDescent="0.25">
      <c r="A513" s="19"/>
      <c r="B513" s="20"/>
      <c r="C513" s="136" t="s">
        <v>326</v>
      </c>
      <c r="D513" s="137"/>
      <c r="E513" s="137"/>
      <c r="F513" s="137"/>
      <c r="G513" s="137"/>
      <c r="H513" s="3"/>
      <c r="I513" s="28"/>
      <c r="J513" s="67">
        <f>J495</f>
        <v>652.30999999999995</v>
      </c>
      <c r="K513" s="28"/>
      <c r="L513" s="67">
        <f>L495</f>
        <v>15374.95</v>
      </c>
    </row>
    <row r="514" spans="1:12" ht="15.75" customHeight="1" x14ac:dyDescent="0.25">
      <c r="A514" s="19"/>
      <c r="B514" s="20"/>
      <c r="C514" s="136" t="s">
        <v>313</v>
      </c>
      <c r="D514" s="137"/>
      <c r="E514" s="137"/>
      <c r="F514" s="137"/>
      <c r="G514" s="137"/>
      <c r="H514" s="3"/>
      <c r="I514" s="28"/>
      <c r="J514" s="67">
        <f>J496</f>
        <v>789.3</v>
      </c>
      <c r="K514" s="28"/>
      <c r="L514" s="67">
        <f>L496</f>
        <v>18603.689999999999</v>
      </c>
    </row>
    <row r="515" spans="1:12" ht="15.75" customHeight="1" x14ac:dyDescent="0.25">
      <c r="A515" s="19"/>
      <c r="B515" s="20"/>
      <c r="C515" s="136" t="s">
        <v>314</v>
      </c>
      <c r="D515" s="137"/>
      <c r="E515" s="137"/>
      <c r="F515" s="137"/>
      <c r="G515" s="137"/>
      <c r="H515" s="3"/>
      <c r="I515" s="28"/>
      <c r="J515" s="67">
        <f>J497</f>
        <v>469.66</v>
      </c>
      <c r="K515" s="28"/>
      <c r="L515" s="67">
        <f>L497</f>
        <v>11069.96</v>
      </c>
    </row>
    <row r="516" spans="1:12" ht="15.75" customHeight="1" x14ac:dyDescent="0.25">
      <c r="A516" s="19"/>
      <c r="B516" s="20"/>
      <c r="C516" s="136" t="s">
        <v>315</v>
      </c>
      <c r="D516" s="137"/>
      <c r="E516" s="137"/>
      <c r="F516" s="137"/>
      <c r="G516" s="137"/>
      <c r="H516" s="3"/>
      <c r="I516" s="28"/>
      <c r="J516" s="67"/>
      <c r="K516" s="28"/>
      <c r="L516" s="67"/>
    </row>
    <row r="517" spans="1:12" ht="15.75" customHeight="1" x14ac:dyDescent="0.25">
      <c r="A517" s="19"/>
      <c r="B517" s="20"/>
      <c r="C517" s="86" t="s">
        <v>58</v>
      </c>
      <c r="D517" s="82"/>
      <c r="E517" s="82"/>
      <c r="F517" s="82"/>
      <c r="G517" s="83"/>
      <c r="H517" s="3"/>
      <c r="I517" s="28"/>
      <c r="J517" s="67"/>
      <c r="K517" s="28"/>
      <c r="L517" s="67"/>
    </row>
    <row r="518" spans="1:12" ht="15.75" customHeight="1" x14ac:dyDescent="0.25">
      <c r="A518" s="19"/>
      <c r="B518" s="20"/>
      <c r="C518" s="28" t="s">
        <v>187</v>
      </c>
      <c r="D518" s="82"/>
      <c r="E518" s="82"/>
      <c r="F518" s="82"/>
      <c r="G518" s="83"/>
      <c r="H518" s="3"/>
      <c r="I518" s="28"/>
      <c r="J518" s="67"/>
      <c r="K518" s="28"/>
      <c r="L518" s="67"/>
    </row>
    <row r="519" spans="1:12" ht="15.75" customHeight="1" x14ac:dyDescent="0.25">
      <c r="A519" s="19"/>
      <c r="B519" s="20"/>
      <c r="C519" s="28" t="s">
        <v>322</v>
      </c>
      <c r="D519" s="82"/>
      <c r="E519" s="82"/>
      <c r="F519" s="82"/>
      <c r="G519" s="83"/>
      <c r="H519" s="3"/>
      <c r="I519" s="28"/>
      <c r="J519" s="67"/>
      <c r="K519" s="28"/>
      <c r="L519" s="67"/>
    </row>
    <row r="520" spans="1:12" ht="15.75" customHeight="1" x14ac:dyDescent="0.25">
      <c r="A520" s="19"/>
      <c r="B520" s="20"/>
      <c r="C520" s="136" t="s">
        <v>316</v>
      </c>
      <c r="D520" s="137"/>
      <c r="E520" s="137"/>
      <c r="F520" s="137"/>
      <c r="G520" s="137"/>
      <c r="H520" s="3"/>
      <c r="I520" s="28"/>
      <c r="J520" s="67"/>
      <c r="K520" s="28"/>
      <c r="L520" s="67"/>
    </row>
    <row r="521" spans="1:12" ht="16.5" x14ac:dyDescent="0.25">
      <c r="A521" s="19"/>
      <c r="B521" s="20"/>
      <c r="C521" s="144" t="s">
        <v>344</v>
      </c>
      <c r="D521" s="145"/>
      <c r="E521" s="145"/>
      <c r="F521" s="145"/>
      <c r="G521" s="145"/>
      <c r="H521" s="3"/>
      <c r="I521" s="28"/>
      <c r="J521" s="87">
        <f>J499+J514+J515+J516+J520</f>
        <v>18003.54</v>
      </c>
      <c r="K521" s="28"/>
      <c r="L521" s="67"/>
    </row>
    <row r="522" spans="1:12" ht="16.5" x14ac:dyDescent="0.25">
      <c r="A522" s="19"/>
      <c r="B522" s="20"/>
      <c r="C522" s="138" t="s">
        <v>58</v>
      </c>
      <c r="D522" s="139"/>
      <c r="E522" s="139"/>
      <c r="F522" s="139"/>
      <c r="G522" s="139"/>
      <c r="H522" s="3"/>
      <c r="I522" s="28"/>
      <c r="J522" s="3"/>
      <c r="K522" s="28"/>
      <c r="L522" s="67"/>
    </row>
    <row r="523" spans="1:12" ht="15.75" customHeight="1" x14ac:dyDescent="0.25">
      <c r="A523" s="19"/>
      <c r="B523" s="20"/>
      <c r="C523" s="136" t="s">
        <v>310</v>
      </c>
      <c r="D523" s="137"/>
      <c r="E523" s="137"/>
      <c r="F523" s="137"/>
      <c r="G523" s="137"/>
      <c r="H523" s="3"/>
      <c r="I523" s="28"/>
      <c r="J523" s="67"/>
      <c r="K523" s="28"/>
      <c r="L523" s="67"/>
    </row>
    <row r="524" spans="1:12" ht="15.75" customHeight="1" x14ac:dyDescent="0.25">
      <c r="A524" s="19"/>
      <c r="B524" s="20"/>
      <c r="C524" s="136" t="s">
        <v>311</v>
      </c>
      <c r="D524" s="137"/>
      <c r="E524" s="137"/>
      <c r="F524" s="137"/>
      <c r="G524" s="137"/>
      <c r="H524" s="3"/>
      <c r="I524" s="28"/>
      <c r="J524" s="67"/>
      <c r="K524" s="28"/>
      <c r="L524" s="67"/>
    </row>
    <row r="525" spans="1:12" ht="15.6" customHeight="1" x14ac:dyDescent="0.25">
      <c r="A525" s="147" t="s">
        <v>425</v>
      </c>
      <c r="B525" s="147"/>
      <c r="C525" s="147"/>
      <c r="D525" s="147"/>
      <c r="E525" s="147"/>
      <c r="F525" s="147"/>
      <c r="G525" s="147"/>
      <c r="H525" s="147"/>
      <c r="I525" s="147"/>
      <c r="J525" s="147"/>
      <c r="K525" s="147"/>
      <c r="L525" s="147"/>
    </row>
    <row r="526" spans="1:12" ht="33" x14ac:dyDescent="0.25">
      <c r="A526" s="62" t="s">
        <v>158</v>
      </c>
      <c r="B526" s="20" t="s">
        <v>217</v>
      </c>
      <c r="C526" s="21" t="s">
        <v>144</v>
      </c>
      <c r="D526" s="63" t="s">
        <v>74</v>
      </c>
      <c r="E526" s="64">
        <v>3.75</v>
      </c>
      <c r="F526" s="28"/>
      <c r="G526" s="65">
        <f>E526</f>
        <v>3.75</v>
      </c>
      <c r="H526" s="3"/>
      <c r="I526" s="28"/>
      <c r="J526" s="3"/>
      <c r="K526" s="28"/>
      <c r="L526" s="3"/>
    </row>
    <row r="527" spans="1:12" ht="16.5" x14ac:dyDescent="0.25">
      <c r="A527" s="19"/>
      <c r="B527" s="66">
        <v>1</v>
      </c>
      <c r="C527" s="21" t="s">
        <v>36</v>
      </c>
      <c r="D527" s="28"/>
      <c r="E527" s="28"/>
      <c r="F527" s="28"/>
      <c r="G527" s="29"/>
      <c r="H527" s="67">
        <v>1634.38</v>
      </c>
      <c r="I527" s="64"/>
      <c r="J527" s="67">
        <f>G526*H527</f>
        <v>6128.93</v>
      </c>
      <c r="K527" s="64">
        <v>23.57</v>
      </c>
      <c r="L527" s="67">
        <f>J527*K527</f>
        <v>144458.88</v>
      </c>
    </row>
    <row r="528" spans="1:12" ht="16.5" x14ac:dyDescent="0.25">
      <c r="A528" s="19"/>
      <c r="B528" s="66">
        <v>2</v>
      </c>
      <c r="C528" s="21" t="s">
        <v>37</v>
      </c>
      <c r="D528" s="28"/>
      <c r="E528" s="28"/>
      <c r="F528" s="64"/>
      <c r="G528" s="29"/>
      <c r="H528" s="67">
        <v>605.45000000000005</v>
      </c>
      <c r="I528" s="64"/>
      <c r="J528" s="67">
        <f>G526*H528</f>
        <v>2270.44</v>
      </c>
      <c r="K528" s="28"/>
      <c r="L528" s="3"/>
    </row>
    <row r="529" spans="1:12" ht="16.5" x14ac:dyDescent="0.25">
      <c r="A529" s="19"/>
      <c r="B529" s="66">
        <v>3</v>
      </c>
      <c r="C529" s="21" t="s">
        <v>234</v>
      </c>
      <c r="D529" s="28"/>
      <c r="E529" s="28"/>
      <c r="F529" s="28"/>
      <c r="G529" s="29"/>
      <c r="H529" s="67">
        <v>40.43</v>
      </c>
      <c r="I529" s="64"/>
      <c r="J529" s="67">
        <f>G526*H529</f>
        <v>151.61000000000001</v>
      </c>
      <c r="K529" s="64">
        <v>23.57</v>
      </c>
      <c r="L529" s="67">
        <f>J529*K529</f>
        <v>3573.45</v>
      </c>
    </row>
    <row r="530" spans="1:12" ht="16.5" x14ac:dyDescent="0.25">
      <c r="A530" s="19"/>
      <c r="B530" s="66">
        <v>4</v>
      </c>
      <c r="C530" s="21" t="s">
        <v>38</v>
      </c>
      <c r="D530" s="28"/>
      <c r="E530" s="28"/>
      <c r="F530" s="64"/>
      <c r="G530" s="29"/>
      <c r="H530" s="67">
        <v>10899.57</v>
      </c>
      <c r="I530" s="64"/>
      <c r="J530" s="67">
        <f>G526*H530</f>
        <v>40873.39</v>
      </c>
      <c r="K530" s="28"/>
      <c r="L530" s="3"/>
    </row>
    <row r="531" spans="1:12" ht="66" x14ac:dyDescent="0.25">
      <c r="A531" s="19"/>
      <c r="B531" s="20" t="s">
        <v>250</v>
      </c>
      <c r="C531" s="21" t="s">
        <v>145</v>
      </c>
      <c r="D531" s="63" t="s">
        <v>107</v>
      </c>
      <c r="E531" s="64" t="s">
        <v>235</v>
      </c>
      <c r="F531" s="28"/>
      <c r="G531" s="81" t="s">
        <v>235</v>
      </c>
      <c r="H531" s="3"/>
      <c r="I531" s="28"/>
      <c r="J531" s="3"/>
      <c r="K531" s="28"/>
      <c r="L531" s="3"/>
    </row>
    <row r="532" spans="1:12" ht="16.5" x14ac:dyDescent="0.25">
      <c r="A532" s="19"/>
      <c r="B532" s="20" t="s">
        <v>251</v>
      </c>
      <c r="C532" s="21" t="s">
        <v>146</v>
      </c>
      <c r="D532" s="63" t="s">
        <v>78</v>
      </c>
      <c r="E532" s="64">
        <v>126</v>
      </c>
      <c r="F532" s="28"/>
      <c r="G532" s="80">
        <f>E532*G526</f>
        <v>472.5</v>
      </c>
      <c r="H532" s="3"/>
      <c r="I532" s="28"/>
      <c r="J532" s="3"/>
      <c r="K532" s="28"/>
      <c r="L532" s="3"/>
    </row>
    <row r="533" spans="1:12" ht="16.5" x14ac:dyDescent="0.25">
      <c r="A533" s="19"/>
      <c r="B533" s="20"/>
      <c r="C533" s="21" t="s">
        <v>39</v>
      </c>
      <c r="D533" s="63" t="s">
        <v>27</v>
      </c>
      <c r="E533" s="64">
        <v>173.87</v>
      </c>
      <c r="F533" s="64"/>
      <c r="G533" s="92">
        <f>E533*G526</f>
        <v>652.01250000000005</v>
      </c>
      <c r="H533" s="3"/>
      <c r="I533" s="28"/>
      <c r="J533" s="3"/>
      <c r="K533" s="28"/>
      <c r="L533" s="3"/>
    </row>
    <row r="534" spans="1:12" ht="16.5" x14ac:dyDescent="0.25">
      <c r="A534" s="19"/>
      <c r="B534" s="20"/>
      <c r="C534" s="21" t="s">
        <v>40</v>
      </c>
      <c r="D534" s="63" t="s">
        <v>27</v>
      </c>
      <c r="E534" s="64">
        <v>3.21</v>
      </c>
      <c r="F534" s="64"/>
      <c r="G534" s="92">
        <f>E534*G526</f>
        <v>12.0375</v>
      </c>
      <c r="H534" s="3"/>
      <c r="I534" s="28"/>
      <c r="J534" s="3"/>
      <c r="K534" s="28"/>
      <c r="L534" s="3"/>
    </row>
    <row r="535" spans="1:12" ht="16.5" x14ac:dyDescent="0.25">
      <c r="A535" s="19"/>
      <c r="B535" s="20"/>
      <c r="C535" s="69" t="s">
        <v>41</v>
      </c>
      <c r="D535" s="70"/>
      <c r="E535" s="70"/>
      <c r="F535" s="70"/>
      <c r="G535" s="71"/>
      <c r="H535" s="72">
        <f>H527+H528+H530</f>
        <v>13139.4</v>
      </c>
      <c r="I535" s="72"/>
      <c r="J535" s="72">
        <f t="shared" ref="J535" si="7">J527+J528+J530</f>
        <v>49272.76</v>
      </c>
      <c r="K535" s="70"/>
      <c r="L535" s="73"/>
    </row>
    <row r="536" spans="1:12" ht="49.5" x14ac:dyDescent="0.25">
      <c r="A536" s="62" t="s">
        <v>256</v>
      </c>
      <c r="B536" s="20" t="s">
        <v>218</v>
      </c>
      <c r="C536" s="21" t="s">
        <v>147</v>
      </c>
      <c r="D536" s="63" t="s">
        <v>78</v>
      </c>
      <c r="E536" s="28"/>
      <c r="F536" s="28"/>
      <c r="G536" s="75">
        <v>26</v>
      </c>
      <c r="H536" s="67">
        <v>164.28</v>
      </c>
      <c r="I536" s="64"/>
      <c r="J536" s="67">
        <f>G536*H536</f>
        <v>4271.28</v>
      </c>
      <c r="K536" s="64"/>
      <c r="L536" s="67"/>
    </row>
    <row r="537" spans="1:12" ht="33" x14ac:dyDescent="0.25">
      <c r="A537" s="62" t="s">
        <v>272</v>
      </c>
      <c r="B537" s="20" t="s">
        <v>219</v>
      </c>
      <c r="C537" s="21" t="s">
        <v>148</v>
      </c>
      <c r="D537" s="63" t="s">
        <v>78</v>
      </c>
      <c r="E537" s="28">
        <v>126</v>
      </c>
      <c r="F537" s="28"/>
      <c r="G537" s="80">
        <f>E537*G526</f>
        <v>472.5</v>
      </c>
      <c r="H537" s="67">
        <v>54.46</v>
      </c>
      <c r="I537" s="64"/>
      <c r="J537" s="67">
        <f>G537*H537</f>
        <v>25732.35</v>
      </c>
      <c r="K537" s="64"/>
      <c r="L537" s="67"/>
    </row>
    <row r="538" spans="1:12" ht="16.5" x14ac:dyDescent="0.3">
      <c r="A538" s="62" t="s">
        <v>273</v>
      </c>
      <c r="B538" s="74" t="s">
        <v>267</v>
      </c>
      <c r="C538" s="21" t="s">
        <v>149</v>
      </c>
      <c r="D538" s="63" t="s">
        <v>44</v>
      </c>
      <c r="E538" s="67">
        <v>1</v>
      </c>
      <c r="F538" s="28"/>
      <c r="G538" s="65">
        <f>G526</f>
        <v>3.75</v>
      </c>
      <c r="H538" s="3">
        <f>H527*E538/100</f>
        <v>16.34</v>
      </c>
      <c r="I538" s="64"/>
      <c r="J538" s="67">
        <f>H538*G526</f>
        <v>61.28</v>
      </c>
      <c r="K538" s="64"/>
      <c r="L538" s="67"/>
    </row>
    <row r="539" spans="1:12" ht="16.5" x14ac:dyDescent="0.3">
      <c r="A539" s="19"/>
      <c r="B539" s="74"/>
      <c r="C539" s="21" t="s">
        <v>42</v>
      </c>
      <c r="D539" s="28"/>
      <c r="E539" s="28"/>
      <c r="F539" s="28"/>
      <c r="G539" s="29"/>
      <c r="H539" s="3"/>
      <c r="I539" s="28"/>
      <c r="J539" s="67">
        <f>J527+J529</f>
        <v>6280.54</v>
      </c>
      <c r="K539" s="28"/>
      <c r="L539" s="67">
        <f>L529+L527</f>
        <v>148032.32999999999</v>
      </c>
    </row>
    <row r="540" spans="1:12" ht="15.75" customHeight="1" x14ac:dyDescent="0.25">
      <c r="A540" s="19"/>
      <c r="B540" s="20" t="s">
        <v>392</v>
      </c>
      <c r="C540" s="21" t="s">
        <v>150</v>
      </c>
      <c r="D540" s="63" t="s">
        <v>44</v>
      </c>
      <c r="E540" s="28">
        <v>109</v>
      </c>
      <c r="F540" s="28"/>
      <c r="G540" s="75">
        <v>109</v>
      </c>
      <c r="H540" s="3"/>
      <c r="I540" s="28"/>
      <c r="J540" s="67">
        <f>G540*J539/100</f>
        <v>6845.79</v>
      </c>
      <c r="K540" s="28"/>
      <c r="L540" s="67">
        <f>L539*G540/100</f>
        <v>161355.24</v>
      </c>
    </row>
    <row r="541" spans="1:12" ht="15.75" customHeight="1" x14ac:dyDescent="0.25">
      <c r="A541" s="19"/>
      <c r="B541" s="20" t="s">
        <v>393</v>
      </c>
      <c r="C541" s="21" t="s">
        <v>151</v>
      </c>
      <c r="D541" s="63" t="s">
        <v>44</v>
      </c>
      <c r="E541" s="28">
        <v>57</v>
      </c>
      <c r="F541" s="28"/>
      <c r="G541" s="75">
        <v>57</v>
      </c>
      <c r="H541" s="3"/>
      <c r="I541" s="28"/>
      <c r="J541" s="67">
        <f>G541*J539/100</f>
        <v>3579.91</v>
      </c>
      <c r="K541" s="28"/>
      <c r="L541" s="67">
        <f>L539*G541/100</f>
        <v>84378.43</v>
      </c>
    </row>
    <row r="542" spans="1:12" ht="15.75" customHeight="1" x14ac:dyDescent="0.25">
      <c r="A542" s="76"/>
      <c r="B542" s="77"/>
      <c r="C542" s="78" t="s">
        <v>46</v>
      </c>
      <c r="D542" s="70"/>
      <c r="E542" s="70"/>
      <c r="F542" s="70"/>
      <c r="G542" s="71"/>
      <c r="H542" s="73"/>
      <c r="I542" s="70"/>
      <c r="J542" s="79">
        <f>J535+J536+J537+J538+J540+J541</f>
        <v>89763.37</v>
      </c>
      <c r="K542" s="70"/>
      <c r="L542" s="79"/>
    </row>
    <row r="543" spans="1:12" ht="16.5" x14ac:dyDescent="0.25">
      <c r="A543" s="19"/>
      <c r="B543" s="20"/>
      <c r="C543" s="144" t="s">
        <v>368</v>
      </c>
      <c r="D543" s="145"/>
      <c r="E543" s="145"/>
      <c r="F543" s="145"/>
      <c r="G543" s="145"/>
      <c r="H543" s="3"/>
      <c r="I543" s="28"/>
      <c r="J543" s="67">
        <f>J545+J546+J552+J556</f>
        <v>79337.67</v>
      </c>
      <c r="K543" s="28"/>
      <c r="L543" s="3"/>
    </row>
    <row r="544" spans="1:12" ht="15.75" customHeight="1" x14ac:dyDescent="0.25">
      <c r="A544" s="19"/>
      <c r="B544" s="20"/>
      <c r="C544" s="138" t="s">
        <v>55</v>
      </c>
      <c r="D544" s="139"/>
      <c r="E544" s="139"/>
      <c r="F544" s="139"/>
      <c r="G544" s="139"/>
      <c r="H544" s="3"/>
      <c r="I544" s="28"/>
      <c r="J544" s="3"/>
      <c r="K544" s="28"/>
      <c r="L544" s="3"/>
    </row>
    <row r="545" spans="1:12" ht="15.75" customHeight="1" x14ac:dyDescent="0.25">
      <c r="A545" s="19"/>
      <c r="B545" s="20"/>
      <c r="C545" s="136" t="s">
        <v>56</v>
      </c>
      <c r="D545" s="137"/>
      <c r="E545" s="137"/>
      <c r="F545" s="137"/>
      <c r="G545" s="137"/>
      <c r="H545" s="3"/>
      <c r="I545" s="28"/>
      <c r="J545" s="67">
        <f>J527</f>
        <v>6128.93</v>
      </c>
      <c r="K545" s="28"/>
      <c r="L545" s="67">
        <f>L527</f>
        <v>144458.88</v>
      </c>
    </row>
    <row r="546" spans="1:12" ht="15.75" customHeight="1" x14ac:dyDescent="0.25">
      <c r="A546" s="19"/>
      <c r="B546" s="20"/>
      <c r="C546" s="136" t="s">
        <v>57</v>
      </c>
      <c r="D546" s="137"/>
      <c r="E546" s="137"/>
      <c r="F546" s="137"/>
      <c r="G546" s="137"/>
      <c r="H546" s="3"/>
      <c r="I546" s="28"/>
      <c r="J546" s="67">
        <f>J548+J551</f>
        <v>2270.44</v>
      </c>
      <c r="K546" s="28"/>
      <c r="L546" s="67"/>
    </row>
    <row r="547" spans="1:12" ht="15.75" customHeight="1" x14ac:dyDescent="0.25">
      <c r="A547" s="19"/>
      <c r="B547" s="20"/>
      <c r="C547" s="138" t="s">
        <v>58</v>
      </c>
      <c r="D547" s="139"/>
      <c r="E547" s="139"/>
      <c r="F547" s="139"/>
      <c r="G547" s="139"/>
      <c r="H547" s="3"/>
      <c r="I547" s="28"/>
      <c r="J547" s="3"/>
      <c r="K547" s="28"/>
      <c r="L547" s="67"/>
    </row>
    <row r="548" spans="1:12" ht="15.75" customHeight="1" x14ac:dyDescent="0.25">
      <c r="A548" s="19"/>
      <c r="B548" s="20"/>
      <c r="C548" s="136" t="s">
        <v>300</v>
      </c>
      <c r="D548" s="137"/>
      <c r="E548" s="137"/>
      <c r="F548" s="137"/>
      <c r="G548" s="137"/>
      <c r="H548" s="3"/>
      <c r="I548" s="28"/>
      <c r="J548" s="3">
        <f>J528</f>
        <v>2270.44</v>
      </c>
      <c r="K548" s="28"/>
      <c r="L548" s="67"/>
    </row>
    <row r="549" spans="1:12" ht="15.75" customHeight="1" x14ac:dyDescent="0.25">
      <c r="A549" s="19"/>
      <c r="B549" s="20"/>
      <c r="C549" s="138" t="s">
        <v>301</v>
      </c>
      <c r="D549" s="139"/>
      <c r="E549" s="139"/>
      <c r="F549" s="139"/>
      <c r="G549" s="139"/>
      <c r="H549" s="3"/>
      <c r="I549" s="28"/>
      <c r="J549" s="3"/>
      <c r="K549" s="28"/>
      <c r="L549" s="67"/>
    </row>
    <row r="550" spans="1:12" ht="15.75" customHeight="1" x14ac:dyDescent="0.25">
      <c r="A550" s="19"/>
      <c r="B550" s="20"/>
      <c r="C550" s="136" t="s">
        <v>302</v>
      </c>
      <c r="D550" s="137"/>
      <c r="E550" s="137"/>
      <c r="F550" s="137"/>
      <c r="G550" s="137"/>
      <c r="H550" s="3"/>
      <c r="I550" s="28"/>
      <c r="J550" s="67">
        <f>J529</f>
        <v>151.61000000000001</v>
      </c>
      <c r="K550" s="28"/>
      <c r="L550" s="67">
        <f>L529</f>
        <v>3573.45</v>
      </c>
    </row>
    <row r="551" spans="1:12" ht="15.75" customHeight="1" x14ac:dyDescent="0.25">
      <c r="A551" s="19"/>
      <c r="B551" s="20"/>
      <c r="C551" s="21" t="s">
        <v>295</v>
      </c>
      <c r="D551" s="82"/>
      <c r="E551" s="82"/>
      <c r="F551" s="82"/>
      <c r="G551" s="83"/>
      <c r="H551" s="3"/>
      <c r="I551" s="28"/>
      <c r="J551" s="67"/>
      <c r="K551" s="28"/>
      <c r="L551" s="67"/>
    </row>
    <row r="552" spans="1:12" ht="15.75" customHeight="1" x14ac:dyDescent="0.25">
      <c r="A552" s="19"/>
      <c r="B552" s="20"/>
      <c r="C552" s="136" t="s">
        <v>59</v>
      </c>
      <c r="D552" s="137"/>
      <c r="E552" s="137"/>
      <c r="F552" s="137"/>
      <c r="G552" s="137"/>
      <c r="H552" s="3"/>
      <c r="I552" s="28"/>
      <c r="J552" s="67">
        <f>J554+J555</f>
        <v>70938.3</v>
      </c>
      <c r="K552" s="28"/>
      <c r="L552" s="67"/>
    </row>
    <row r="553" spans="1:12" ht="15.75" customHeight="1" x14ac:dyDescent="0.25">
      <c r="A553" s="19"/>
      <c r="B553" s="20"/>
      <c r="C553" s="84" t="s">
        <v>58</v>
      </c>
      <c r="D553" s="82"/>
      <c r="E553" s="82"/>
      <c r="F553" s="82"/>
      <c r="G553" s="83"/>
      <c r="H553" s="3"/>
      <c r="I553" s="28"/>
      <c r="J553" s="67"/>
      <c r="K553" s="28"/>
      <c r="L553" s="67"/>
    </row>
    <row r="554" spans="1:12" ht="15.75" customHeight="1" x14ac:dyDescent="0.25">
      <c r="A554" s="19"/>
      <c r="B554" s="20"/>
      <c r="C554" s="85" t="s">
        <v>287</v>
      </c>
      <c r="D554" s="82"/>
      <c r="E554" s="82"/>
      <c r="F554" s="82"/>
      <c r="G554" s="83"/>
      <c r="H554" s="3"/>
      <c r="I554" s="28"/>
      <c r="J554" s="67">
        <f>J530+J536+J537+J538</f>
        <v>70938.3</v>
      </c>
      <c r="K554" s="28"/>
      <c r="L554" s="67"/>
    </row>
    <row r="555" spans="1:12" ht="15.75" customHeight="1" x14ac:dyDescent="0.25">
      <c r="A555" s="19"/>
      <c r="B555" s="20"/>
      <c r="C555" s="28" t="s">
        <v>321</v>
      </c>
      <c r="D555" s="82"/>
      <c r="E555" s="82"/>
      <c r="F555" s="82"/>
      <c r="G555" s="83"/>
      <c r="H555" s="3"/>
      <c r="I555" s="28"/>
      <c r="J555" s="67"/>
      <c r="K555" s="28"/>
      <c r="L555" s="67"/>
    </row>
    <row r="556" spans="1:12" ht="15.75" customHeight="1" x14ac:dyDescent="0.25">
      <c r="A556" s="19"/>
      <c r="B556" s="20"/>
      <c r="C556" s="136" t="s">
        <v>182</v>
      </c>
      <c r="D556" s="137"/>
      <c r="E556" s="137"/>
      <c r="F556" s="137"/>
      <c r="G556" s="137"/>
      <c r="H556" s="3"/>
      <c r="I556" s="28"/>
      <c r="J556" s="67"/>
      <c r="K556" s="28"/>
      <c r="L556" s="67"/>
    </row>
    <row r="557" spans="1:12" ht="15.75" customHeight="1" x14ac:dyDescent="0.25">
      <c r="A557" s="19"/>
      <c r="B557" s="20"/>
      <c r="C557" s="136" t="s">
        <v>326</v>
      </c>
      <c r="D557" s="137"/>
      <c r="E557" s="137"/>
      <c r="F557" s="137"/>
      <c r="G557" s="137"/>
      <c r="H557" s="3"/>
      <c r="I557" s="28"/>
      <c r="J557" s="67">
        <f>J539</f>
        <v>6280.54</v>
      </c>
      <c r="K557" s="28"/>
      <c r="L557" s="67">
        <f>L539</f>
        <v>148032.32999999999</v>
      </c>
    </row>
    <row r="558" spans="1:12" ht="15.75" customHeight="1" x14ac:dyDescent="0.25">
      <c r="A558" s="19"/>
      <c r="B558" s="20"/>
      <c r="C558" s="136" t="s">
        <v>313</v>
      </c>
      <c r="D558" s="137"/>
      <c r="E558" s="137"/>
      <c r="F558" s="137"/>
      <c r="G558" s="137"/>
      <c r="H558" s="3"/>
      <c r="I558" s="28"/>
      <c r="J558" s="67">
        <f t="shared" ref="J558:L559" si="8">J540</f>
        <v>6845.79</v>
      </c>
      <c r="K558" s="28"/>
      <c r="L558" s="67">
        <f t="shared" si="8"/>
        <v>161355.24</v>
      </c>
    </row>
    <row r="559" spans="1:12" ht="15.75" customHeight="1" x14ac:dyDescent="0.25">
      <c r="A559" s="19"/>
      <c r="B559" s="20"/>
      <c r="C559" s="136" t="s">
        <v>314</v>
      </c>
      <c r="D559" s="137"/>
      <c r="E559" s="137"/>
      <c r="F559" s="137"/>
      <c r="G559" s="137"/>
      <c r="H559" s="3"/>
      <c r="I559" s="28"/>
      <c r="J559" s="67">
        <f t="shared" si="8"/>
        <v>3579.91</v>
      </c>
      <c r="K559" s="28"/>
      <c r="L559" s="67">
        <f t="shared" si="8"/>
        <v>84378.43</v>
      </c>
    </row>
    <row r="560" spans="1:12" ht="15.75" customHeight="1" x14ac:dyDescent="0.25">
      <c r="A560" s="19"/>
      <c r="B560" s="20"/>
      <c r="C560" s="136" t="s">
        <v>315</v>
      </c>
      <c r="D560" s="137"/>
      <c r="E560" s="137"/>
      <c r="F560" s="137"/>
      <c r="G560" s="137"/>
      <c r="H560" s="3"/>
      <c r="I560" s="28"/>
      <c r="J560" s="67"/>
      <c r="K560" s="28"/>
      <c r="L560" s="67"/>
    </row>
    <row r="561" spans="1:12" ht="15.75" customHeight="1" x14ac:dyDescent="0.25">
      <c r="A561" s="19"/>
      <c r="B561" s="20"/>
      <c r="C561" s="86" t="s">
        <v>58</v>
      </c>
      <c r="D561" s="82"/>
      <c r="E561" s="82"/>
      <c r="F561" s="82"/>
      <c r="G561" s="83"/>
      <c r="H561" s="3"/>
      <c r="I561" s="28"/>
      <c r="J561" s="67"/>
      <c r="K561" s="28"/>
      <c r="L561" s="67"/>
    </row>
    <row r="562" spans="1:12" ht="15.75" customHeight="1" x14ac:dyDescent="0.25">
      <c r="A562" s="19"/>
      <c r="B562" s="20"/>
      <c r="C562" s="28" t="s">
        <v>187</v>
      </c>
      <c r="D562" s="82"/>
      <c r="E562" s="82"/>
      <c r="F562" s="82"/>
      <c r="G562" s="83"/>
      <c r="H562" s="3"/>
      <c r="I562" s="28"/>
      <c r="J562" s="67"/>
      <c r="K562" s="28"/>
      <c r="L562" s="67"/>
    </row>
    <row r="563" spans="1:12" ht="15.75" customHeight="1" x14ac:dyDescent="0.25">
      <c r="A563" s="19"/>
      <c r="B563" s="20"/>
      <c r="C563" s="28" t="s">
        <v>322</v>
      </c>
      <c r="D563" s="82"/>
      <c r="E563" s="82"/>
      <c r="F563" s="82"/>
      <c r="G563" s="83"/>
      <c r="H563" s="3"/>
      <c r="I563" s="28"/>
      <c r="J563" s="67"/>
      <c r="K563" s="28"/>
      <c r="L563" s="67"/>
    </row>
    <row r="564" spans="1:12" ht="15.75" customHeight="1" x14ac:dyDescent="0.25">
      <c r="A564" s="19"/>
      <c r="B564" s="20"/>
      <c r="C564" s="136" t="s">
        <v>316</v>
      </c>
      <c r="D564" s="137"/>
      <c r="E564" s="137"/>
      <c r="F564" s="137"/>
      <c r="G564" s="137"/>
      <c r="H564" s="3"/>
      <c r="I564" s="28"/>
      <c r="J564" s="67"/>
      <c r="K564" s="28"/>
      <c r="L564" s="67"/>
    </row>
    <row r="565" spans="1:12" ht="16.5" x14ac:dyDescent="0.25">
      <c r="A565" s="19"/>
      <c r="B565" s="20"/>
      <c r="C565" s="144" t="s">
        <v>345</v>
      </c>
      <c r="D565" s="145"/>
      <c r="E565" s="145"/>
      <c r="F565" s="145"/>
      <c r="G565" s="145"/>
      <c r="H565" s="3"/>
      <c r="I565" s="28"/>
      <c r="J565" s="87">
        <f>J543+J558+J559+J560+J564</f>
        <v>89763.37</v>
      </c>
      <c r="K565" s="28"/>
      <c r="L565" s="67"/>
    </row>
    <row r="566" spans="1:12" ht="16.5" x14ac:dyDescent="0.25">
      <c r="A566" s="19"/>
      <c r="B566" s="20"/>
      <c r="C566" s="138" t="s">
        <v>58</v>
      </c>
      <c r="D566" s="139"/>
      <c r="E566" s="139"/>
      <c r="F566" s="139"/>
      <c r="G566" s="139"/>
      <c r="H566" s="3"/>
      <c r="I566" s="28"/>
      <c r="J566" s="3"/>
      <c r="K566" s="28"/>
      <c r="L566" s="67"/>
    </row>
    <row r="567" spans="1:12" ht="15.75" customHeight="1" x14ac:dyDescent="0.25">
      <c r="A567" s="19"/>
      <c r="B567" s="20"/>
      <c r="C567" s="136" t="s">
        <v>310</v>
      </c>
      <c r="D567" s="137"/>
      <c r="E567" s="137"/>
      <c r="F567" s="137"/>
      <c r="G567" s="137"/>
      <c r="H567" s="3"/>
      <c r="I567" s="28"/>
      <c r="J567" s="67"/>
      <c r="K567" s="28"/>
      <c r="L567" s="67"/>
    </row>
    <row r="568" spans="1:12" ht="15.75" customHeight="1" x14ac:dyDescent="0.25">
      <c r="A568" s="19"/>
      <c r="B568" s="20"/>
      <c r="C568" s="136" t="s">
        <v>311</v>
      </c>
      <c r="D568" s="137"/>
      <c r="E568" s="137"/>
      <c r="F568" s="137"/>
      <c r="G568" s="137"/>
      <c r="H568" s="3"/>
      <c r="I568" s="28"/>
      <c r="J568" s="67"/>
      <c r="K568" s="28"/>
      <c r="L568" s="67"/>
    </row>
    <row r="569" spans="1:12" ht="15.6" customHeight="1" x14ac:dyDescent="0.25">
      <c r="A569" s="147" t="s">
        <v>426</v>
      </c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</row>
    <row r="570" spans="1:12" ht="33" x14ac:dyDescent="0.25">
      <c r="A570" s="62" t="s">
        <v>257</v>
      </c>
      <c r="B570" s="20" t="s">
        <v>204</v>
      </c>
      <c r="C570" s="21" t="s">
        <v>93</v>
      </c>
      <c r="D570" s="63" t="s">
        <v>63</v>
      </c>
      <c r="E570" s="64">
        <v>3</v>
      </c>
      <c r="F570" s="28"/>
      <c r="G570" s="75">
        <f>E570</f>
        <v>3</v>
      </c>
      <c r="H570" s="3"/>
      <c r="I570" s="28"/>
      <c r="J570" s="3"/>
      <c r="K570" s="28"/>
      <c r="L570" s="3"/>
    </row>
    <row r="571" spans="1:12" ht="16.5" x14ac:dyDescent="0.25">
      <c r="A571" s="19"/>
      <c r="B571" s="66">
        <v>1</v>
      </c>
      <c r="C571" s="21" t="s">
        <v>36</v>
      </c>
      <c r="D571" s="28"/>
      <c r="E571" s="28"/>
      <c r="F571" s="28"/>
      <c r="G571" s="29"/>
      <c r="H571" s="67">
        <v>37.729999999999997</v>
      </c>
      <c r="I571" s="64"/>
      <c r="J571" s="67">
        <f>G570*H571</f>
        <v>113.19</v>
      </c>
      <c r="K571" s="64">
        <v>23.57</v>
      </c>
      <c r="L571" s="67">
        <f>J571*K571</f>
        <v>2667.89</v>
      </c>
    </row>
    <row r="572" spans="1:12" ht="16.5" x14ac:dyDescent="0.25">
      <c r="A572" s="19"/>
      <c r="B572" s="66">
        <v>2</v>
      </c>
      <c r="C572" s="21" t="s">
        <v>37</v>
      </c>
      <c r="D572" s="28"/>
      <c r="E572" s="28"/>
      <c r="F572" s="64"/>
      <c r="G572" s="29"/>
      <c r="H572" s="67">
        <v>34.56</v>
      </c>
      <c r="I572" s="64"/>
      <c r="J572" s="67">
        <f>G570*H572</f>
        <v>103.68</v>
      </c>
      <c r="K572" s="28"/>
      <c r="L572" s="3"/>
    </row>
    <row r="573" spans="1:12" ht="16.5" x14ac:dyDescent="0.25">
      <c r="A573" s="19"/>
      <c r="B573" s="66">
        <v>3</v>
      </c>
      <c r="C573" s="21" t="s">
        <v>234</v>
      </c>
      <c r="D573" s="28"/>
      <c r="E573" s="28"/>
      <c r="F573" s="28"/>
      <c r="G573" s="29"/>
      <c r="H573" s="67">
        <v>5.4</v>
      </c>
      <c r="I573" s="64"/>
      <c r="J573" s="67">
        <f>G570*H573</f>
        <v>16.2</v>
      </c>
      <c r="K573" s="64">
        <v>23.57</v>
      </c>
      <c r="L573" s="67">
        <f>J573*K573</f>
        <v>381.83</v>
      </c>
    </row>
    <row r="574" spans="1:12" ht="16.5" x14ac:dyDescent="0.25">
      <c r="A574" s="19"/>
      <c r="B574" s="66">
        <v>4</v>
      </c>
      <c r="C574" s="21" t="s">
        <v>38</v>
      </c>
      <c r="D574" s="28"/>
      <c r="E574" s="28"/>
      <c r="F574" s="64"/>
      <c r="G574" s="29"/>
      <c r="H574" s="67">
        <v>1.6</v>
      </c>
      <c r="I574" s="64"/>
      <c r="J574" s="67">
        <f>G570*H574</f>
        <v>4.8</v>
      </c>
      <c r="K574" s="28"/>
      <c r="L574" s="3"/>
    </row>
    <row r="575" spans="1:12" ht="16.5" x14ac:dyDescent="0.25">
      <c r="A575" s="19"/>
      <c r="B575" s="20" t="s">
        <v>247</v>
      </c>
      <c r="C575" s="21" t="s">
        <v>94</v>
      </c>
      <c r="D575" s="63" t="s">
        <v>63</v>
      </c>
      <c r="E575" s="64">
        <v>0.24</v>
      </c>
      <c r="F575" s="28"/>
      <c r="G575" s="65">
        <f>E575*G570</f>
        <v>0.72</v>
      </c>
      <c r="H575" s="3"/>
      <c r="I575" s="28"/>
      <c r="J575" s="3"/>
      <c r="K575" s="28"/>
      <c r="L575" s="3"/>
    </row>
    <row r="576" spans="1:12" ht="16.5" x14ac:dyDescent="0.25">
      <c r="A576" s="19"/>
      <c r="B576" s="20" t="s">
        <v>248</v>
      </c>
      <c r="C576" s="21" t="s">
        <v>95</v>
      </c>
      <c r="D576" s="63" t="s">
        <v>96</v>
      </c>
      <c r="E576" s="64">
        <v>0.38</v>
      </c>
      <c r="F576" s="28"/>
      <c r="G576" s="65">
        <f>E576*G570</f>
        <v>1.1399999999999999</v>
      </c>
      <c r="H576" s="3"/>
      <c r="I576" s="28"/>
      <c r="J576" s="3"/>
      <c r="K576" s="28"/>
      <c r="L576" s="3"/>
    </row>
    <row r="577" spans="1:12" ht="16.5" x14ac:dyDescent="0.25">
      <c r="A577" s="19"/>
      <c r="B577" s="20"/>
      <c r="C577" s="21" t="s">
        <v>39</v>
      </c>
      <c r="D577" s="63" t="s">
        <v>27</v>
      </c>
      <c r="E577" s="64">
        <v>4.54</v>
      </c>
      <c r="F577" s="64"/>
      <c r="G577" s="65">
        <f>E577*G570</f>
        <v>13.62</v>
      </c>
      <c r="H577" s="3"/>
      <c r="I577" s="28"/>
      <c r="J577" s="3"/>
      <c r="K577" s="28"/>
      <c r="L577" s="3"/>
    </row>
    <row r="578" spans="1:12" ht="16.5" x14ac:dyDescent="0.25">
      <c r="A578" s="19"/>
      <c r="B578" s="20"/>
      <c r="C578" s="21" t="s">
        <v>40</v>
      </c>
      <c r="D578" s="63" t="s">
        <v>27</v>
      </c>
      <c r="E578" s="64">
        <v>0.4</v>
      </c>
      <c r="F578" s="64"/>
      <c r="G578" s="80">
        <f>E578*G570</f>
        <v>1.2</v>
      </c>
      <c r="H578" s="3"/>
      <c r="I578" s="28"/>
      <c r="J578" s="3"/>
      <c r="K578" s="28"/>
      <c r="L578" s="3"/>
    </row>
    <row r="579" spans="1:12" ht="16.5" x14ac:dyDescent="0.25">
      <c r="A579" s="19"/>
      <c r="B579" s="20"/>
      <c r="C579" s="69" t="s">
        <v>41</v>
      </c>
      <c r="D579" s="70"/>
      <c r="E579" s="70"/>
      <c r="F579" s="70"/>
      <c r="G579" s="71"/>
      <c r="H579" s="72">
        <f>H571+H572+H574</f>
        <v>73.89</v>
      </c>
      <c r="I579" s="70"/>
      <c r="J579" s="72">
        <f>J571+J572+J574</f>
        <v>221.67</v>
      </c>
      <c r="K579" s="70"/>
      <c r="L579" s="73"/>
    </row>
    <row r="580" spans="1:12" ht="33" x14ac:dyDescent="0.25">
      <c r="A580" s="62" t="s">
        <v>236</v>
      </c>
      <c r="B580" s="20" t="s">
        <v>205</v>
      </c>
      <c r="C580" s="21" t="s">
        <v>98</v>
      </c>
      <c r="D580" s="63" t="s">
        <v>63</v>
      </c>
      <c r="E580" s="28">
        <v>0.24</v>
      </c>
      <c r="F580" s="28">
        <v>0.9</v>
      </c>
      <c r="G580" s="68">
        <f>E580*F580*G570</f>
        <v>0.64800000000000002</v>
      </c>
      <c r="H580" s="67">
        <v>519.79999999999995</v>
      </c>
      <c r="I580" s="64"/>
      <c r="J580" s="67">
        <f>H580*G580</f>
        <v>336.83</v>
      </c>
      <c r="K580" s="64"/>
      <c r="L580" s="67"/>
    </row>
    <row r="581" spans="1:12" ht="33" x14ac:dyDescent="0.25">
      <c r="A581" s="19"/>
      <c r="B581" s="91" t="s">
        <v>283</v>
      </c>
      <c r="C581" s="84" t="s">
        <v>281</v>
      </c>
      <c r="D581" s="28"/>
      <c r="E581" s="28"/>
      <c r="F581" s="28"/>
      <c r="G581" s="29"/>
      <c r="H581" s="3"/>
      <c r="I581" s="28"/>
      <c r="J581" s="3"/>
      <c r="K581" s="28"/>
      <c r="L581" s="3"/>
    </row>
    <row r="582" spans="1:12" ht="33" x14ac:dyDescent="0.25">
      <c r="A582" s="62" t="s">
        <v>258</v>
      </c>
      <c r="B582" s="20" t="s">
        <v>206</v>
      </c>
      <c r="C582" s="21" t="s">
        <v>104</v>
      </c>
      <c r="D582" s="63" t="s">
        <v>96</v>
      </c>
      <c r="E582" s="28">
        <v>0.38</v>
      </c>
      <c r="F582" s="28">
        <v>0.77</v>
      </c>
      <c r="G582" s="92">
        <f>E582*F582*G570</f>
        <v>0.87780000000000002</v>
      </c>
      <c r="H582" s="67">
        <v>2027</v>
      </c>
      <c r="I582" s="64"/>
      <c r="J582" s="67">
        <f>H582*G582</f>
        <v>1779.3</v>
      </c>
      <c r="K582" s="64"/>
      <c r="L582" s="67"/>
    </row>
    <row r="583" spans="1:12" ht="33" x14ac:dyDescent="0.25">
      <c r="A583" s="19"/>
      <c r="B583" s="91" t="s">
        <v>283</v>
      </c>
      <c r="C583" s="84" t="s">
        <v>282</v>
      </c>
      <c r="D583" s="28"/>
      <c r="E583" s="28"/>
      <c r="F583" s="28"/>
      <c r="G583" s="29"/>
      <c r="H583" s="3"/>
      <c r="I583" s="28"/>
      <c r="J583" s="3"/>
      <c r="K583" s="28"/>
      <c r="L583" s="3"/>
    </row>
    <row r="584" spans="1:12" ht="16.5" x14ac:dyDescent="0.3">
      <c r="A584" s="19"/>
      <c r="B584" s="74"/>
      <c r="C584" s="21" t="s">
        <v>42</v>
      </c>
      <c r="D584" s="28"/>
      <c r="E584" s="28"/>
      <c r="F584" s="28"/>
      <c r="G584" s="29"/>
      <c r="H584" s="3"/>
      <c r="I584" s="28"/>
      <c r="J584" s="67">
        <f>J571+J573</f>
        <v>129.38999999999999</v>
      </c>
      <c r="K584" s="28"/>
      <c r="L584" s="67">
        <f>L573+L571</f>
        <v>3049.72</v>
      </c>
    </row>
    <row r="585" spans="1:12" ht="15.75" customHeight="1" x14ac:dyDescent="0.25">
      <c r="A585" s="19"/>
      <c r="B585" s="20" t="s">
        <v>377</v>
      </c>
      <c r="C585" s="21" t="s">
        <v>85</v>
      </c>
      <c r="D585" s="63" t="s">
        <v>44</v>
      </c>
      <c r="E585" s="28">
        <v>110</v>
      </c>
      <c r="F585" s="28"/>
      <c r="G585" s="75">
        <f>E585</f>
        <v>110</v>
      </c>
      <c r="H585" s="3"/>
      <c r="I585" s="28"/>
      <c r="J585" s="67">
        <f>G585*J584/100</f>
        <v>142.33000000000001</v>
      </c>
      <c r="K585" s="28"/>
      <c r="L585" s="67">
        <f>L584*G585/100</f>
        <v>3354.69</v>
      </c>
    </row>
    <row r="586" spans="1:12" ht="15.75" customHeight="1" x14ac:dyDescent="0.25">
      <c r="A586" s="19"/>
      <c r="B586" s="20" t="s">
        <v>378</v>
      </c>
      <c r="C586" s="21" t="s">
        <v>86</v>
      </c>
      <c r="D586" s="63" t="s">
        <v>44</v>
      </c>
      <c r="E586" s="28">
        <v>69</v>
      </c>
      <c r="F586" s="28"/>
      <c r="G586" s="75">
        <f>E586</f>
        <v>69</v>
      </c>
      <c r="H586" s="3"/>
      <c r="I586" s="28"/>
      <c r="J586" s="67">
        <f>G586*J584/100</f>
        <v>89.28</v>
      </c>
      <c r="K586" s="28"/>
      <c r="L586" s="67">
        <f>L584*G586/100</f>
        <v>2104.31</v>
      </c>
    </row>
    <row r="587" spans="1:12" ht="15.75" customHeight="1" x14ac:dyDescent="0.25">
      <c r="A587" s="76"/>
      <c r="B587" s="77"/>
      <c r="C587" s="78" t="s">
        <v>46</v>
      </c>
      <c r="D587" s="70"/>
      <c r="E587" s="70"/>
      <c r="F587" s="70"/>
      <c r="G587" s="71"/>
      <c r="H587" s="73"/>
      <c r="I587" s="70"/>
      <c r="J587" s="79">
        <f>J579+J580+J582+J585+J586</f>
        <v>2569.41</v>
      </c>
      <c r="K587" s="70"/>
      <c r="L587" s="79"/>
    </row>
    <row r="588" spans="1:12" ht="16.5" x14ac:dyDescent="0.25">
      <c r="A588" s="19"/>
      <c r="B588" s="20"/>
      <c r="C588" s="144" t="s">
        <v>347</v>
      </c>
      <c r="D588" s="145"/>
      <c r="E588" s="145"/>
      <c r="F588" s="145"/>
      <c r="G588" s="145"/>
      <c r="H588" s="3"/>
      <c r="I588" s="28"/>
      <c r="J588" s="67">
        <f>J590+J591+J597+J601</f>
        <v>2337.8000000000002</v>
      </c>
      <c r="K588" s="28"/>
      <c r="L588" s="3"/>
    </row>
    <row r="589" spans="1:12" ht="15.75" customHeight="1" x14ac:dyDescent="0.25">
      <c r="A589" s="19"/>
      <c r="B589" s="20"/>
      <c r="C589" s="138" t="s">
        <v>55</v>
      </c>
      <c r="D589" s="139"/>
      <c r="E589" s="139"/>
      <c r="F589" s="139"/>
      <c r="G589" s="139"/>
      <c r="H589" s="3"/>
      <c r="I589" s="28"/>
      <c r="J589" s="3"/>
      <c r="K589" s="28"/>
      <c r="L589" s="3"/>
    </row>
    <row r="590" spans="1:12" ht="15.75" customHeight="1" x14ac:dyDescent="0.25">
      <c r="A590" s="19"/>
      <c r="B590" s="20"/>
      <c r="C590" s="136" t="s">
        <v>56</v>
      </c>
      <c r="D590" s="137"/>
      <c r="E590" s="137"/>
      <c r="F590" s="137"/>
      <c r="G590" s="137"/>
      <c r="H590" s="3"/>
      <c r="I590" s="28"/>
      <c r="J590" s="67">
        <f>J571</f>
        <v>113.19</v>
      </c>
      <c r="K590" s="28"/>
      <c r="L590" s="67">
        <f>L571</f>
        <v>2667.89</v>
      </c>
    </row>
    <row r="591" spans="1:12" ht="15.75" customHeight="1" x14ac:dyDescent="0.25">
      <c r="A591" s="19"/>
      <c r="B591" s="20"/>
      <c r="C591" s="136" t="s">
        <v>57</v>
      </c>
      <c r="D591" s="137"/>
      <c r="E591" s="137"/>
      <c r="F591" s="137"/>
      <c r="G591" s="137"/>
      <c r="H591" s="3"/>
      <c r="I591" s="28"/>
      <c r="J591" s="67">
        <f>J593+J596</f>
        <v>103.68</v>
      </c>
      <c r="K591" s="28"/>
      <c r="L591" s="67"/>
    </row>
    <row r="592" spans="1:12" ht="15.75" customHeight="1" x14ac:dyDescent="0.25">
      <c r="A592" s="19"/>
      <c r="B592" s="20"/>
      <c r="C592" s="138" t="s">
        <v>58</v>
      </c>
      <c r="D592" s="139"/>
      <c r="E592" s="139"/>
      <c r="F592" s="139"/>
      <c r="G592" s="139"/>
      <c r="H592" s="3"/>
      <c r="I592" s="28"/>
      <c r="J592" s="3"/>
      <c r="K592" s="28"/>
      <c r="L592" s="67"/>
    </row>
    <row r="593" spans="1:12" ht="15.75" customHeight="1" x14ac:dyDescent="0.25">
      <c r="A593" s="19"/>
      <c r="B593" s="20"/>
      <c r="C593" s="136" t="s">
        <v>300</v>
      </c>
      <c r="D593" s="137"/>
      <c r="E593" s="137"/>
      <c r="F593" s="137"/>
      <c r="G593" s="137"/>
      <c r="H593" s="3"/>
      <c r="I593" s="28"/>
      <c r="J593" s="3">
        <f>J572</f>
        <v>103.68</v>
      </c>
      <c r="K593" s="28"/>
      <c r="L593" s="67"/>
    </row>
    <row r="594" spans="1:12" ht="15.75" customHeight="1" x14ac:dyDescent="0.25">
      <c r="A594" s="19"/>
      <c r="B594" s="20"/>
      <c r="C594" s="138" t="s">
        <v>301</v>
      </c>
      <c r="D594" s="139"/>
      <c r="E594" s="139"/>
      <c r="F594" s="139"/>
      <c r="G594" s="139"/>
      <c r="H594" s="3"/>
      <c r="I594" s="28"/>
      <c r="J594" s="3"/>
      <c r="K594" s="28"/>
      <c r="L594" s="67"/>
    </row>
    <row r="595" spans="1:12" ht="15.75" customHeight="1" x14ac:dyDescent="0.25">
      <c r="A595" s="19"/>
      <c r="B595" s="20"/>
      <c r="C595" s="136" t="s">
        <v>302</v>
      </c>
      <c r="D595" s="137"/>
      <c r="E595" s="137"/>
      <c r="F595" s="137"/>
      <c r="G595" s="137"/>
      <c r="H595" s="3"/>
      <c r="I595" s="28"/>
      <c r="J595" s="67">
        <f>J573</f>
        <v>16.2</v>
      </c>
      <c r="K595" s="28"/>
      <c r="L595" s="67">
        <f>L573</f>
        <v>381.83</v>
      </c>
    </row>
    <row r="596" spans="1:12" ht="15.75" customHeight="1" x14ac:dyDescent="0.25">
      <c r="A596" s="19"/>
      <c r="B596" s="20"/>
      <c r="C596" s="21" t="s">
        <v>295</v>
      </c>
      <c r="D596" s="82"/>
      <c r="E596" s="82"/>
      <c r="F596" s="82"/>
      <c r="G596" s="83"/>
      <c r="H596" s="3"/>
      <c r="I596" s="28"/>
      <c r="J596" s="67"/>
      <c r="K596" s="28"/>
      <c r="L596" s="67"/>
    </row>
    <row r="597" spans="1:12" ht="15.75" customHeight="1" x14ac:dyDescent="0.25">
      <c r="A597" s="19"/>
      <c r="B597" s="20"/>
      <c r="C597" s="136" t="s">
        <v>59</v>
      </c>
      <c r="D597" s="137"/>
      <c r="E597" s="137"/>
      <c r="F597" s="137"/>
      <c r="G597" s="137"/>
      <c r="H597" s="3"/>
      <c r="I597" s="28"/>
      <c r="J597" s="67">
        <f>J599+J600</f>
        <v>2120.9299999999998</v>
      </c>
      <c r="K597" s="28"/>
      <c r="L597" s="67"/>
    </row>
    <row r="598" spans="1:12" ht="15.75" customHeight="1" x14ac:dyDescent="0.25">
      <c r="A598" s="19"/>
      <c r="B598" s="20"/>
      <c r="C598" s="84" t="s">
        <v>58</v>
      </c>
      <c r="D598" s="82"/>
      <c r="E598" s="82"/>
      <c r="F598" s="82"/>
      <c r="G598" s="83"/>
      <c r="H598" s="3"/>
      <c r="I598" s="28"/>
      <c r="J598" s="67"/>
      <c r="K598" s="28"/>
      <c r="L598" s="67"/>
    </row>
    <row r="599" spans="1:12" ht="15.75" customHeight="1" x14ac:dyDescent="0.25">
      <c r="A599" s="19"/>
      <c r="B599" s="20"/>
      <c r="C599" s="85" t="s">
        <v>287</v>
      </c>
      <c r="D599" s="82"/>
      <c r="E599" s="82"/>
      <c r="F599" s="82"/>
      <c r="G599" s="83"/>
      <c r="H599" s="3"/>
      <c r="I599" s="28"/>
      <c r="J599" s="67">
        <f>J574+J580+J582</f>
        <v>2120.9299999999998</v>
      </c>
      <c r="K599" s="28"/>
      <c r="L599" s="67"/>
    </row>
    <row r="600" spans="1:12" ht="15.75" customHeight="1" x14ac:dyDescent="0.25">
      <c r="A600" s="19"/>
      <c r="B600" s="20"/>
      <c r="C600" s="28" t="s">
        <v>321</v>
      </c>
      <c r="D600" s="82"/>
      <c r="E600" s="82"/>
      <c r="F600" s="82"/>
      <c r="G600" s="83"/>
      <c r="H600" s="3"/>
      <c r="I600" s="28"/>
      <c r="J600" s="67"/>
      <c r="K600" s="28"/>
      <c r="L600" s="67"/>
    </row>
    <row r="601" spans="1:12" ht="15.75" customHeight="1" x14ac:dyDescent="0.25">
      <c r="A601" s="19"/>
      <c r="B601" s="20"/>
      <c r="C601" s="136" t="s">
        <v>182</v>
      </c>
      <c r="D601" s="137"/>
      <c r="E601" s="137"/>
      <c r="F601" s="137"/>
      <c r="G601" s="137"/>
      <c r="H601" s="3"/>
      <c r="I601" s="28"/>
      <c r="J601" s="67"/>
      <c r="K601" s="28"/>
      <c r="L601" s="67"/>
    </row>
    <row r="602" spans="1:12" ht="15.75" customHeight="1" x14ac:dyDescent="0.25">
      <c r="A602" s="19"/>
      <c r="B602" s="20"/>
      <c r="C602" s="136" t="s">
        <v>326</v>
      </c>
      <c r="D602" s="137"/>
      <c r="E602" s="137"/>
      <c r="F602" s="137"/>
      <c r="G602" s="137"/>
      <c r="H602" s="3"/>
      <c r="I602" s="28"/>
      <c r="J602" s="67">
        <f>J584</f>
        <v>129.38999999999999</v>
      </c>
      <c r="K602" s="28"/>
      <c r="L602" s="67">
        <f>L584</f>
        <v>3049.72</v>
      </c>
    </row>
    <row r="603" spans="1:12" ht="15.75" customHeight="1" x14ac:dyDescent="0.25">
      <c r="A603" s="19"/>
      <c r="B603" s="20"/>
      <c r="C603" s="136" t="s">
        <v>313</v>
      </c>
      <c r="D603" s="137"/>
      <c r="E603" s="137"/>
      <c r="F603" s="137"/>
      <c r="G603" s="137"/>
      <c r="H603" s="3"/>
      <c r="I603" s="28"/>
      <c r="J603" s="67">
        <f t="shared" ref="J603:L604" si="9">J585</f>
        <v>142.33000000000001</v>
      </c>
      <c r="K603" s="28"/>
      <c r="L603" s="67">
        <f t="shared" si="9"/>
        <v>3354.69</v>
      </c>
    </row>
    <row r="604" spans="1:12" ht="15.75" customHeight="1" x14ac:dyDescent="0.25">
      <c r="A604" s="19"/>
      <c r="B604" s="20"/>
      <c r="C604" s="136" t="s">
        <v>314</v>
      </c>
      <c r="D604" s="137"/>
      <c r="E604" s="137"/>
      <c r="F604" s="137"/>
      <c r="G604" s="137"/>
      <c r="H604" s="3"/>
      <c r="I604" s="28"/>
      <c r="J604" s="67">
        <f t="shared" si="9"/>
        <v>89.28</v>
      </c>
      <c r="K604" s="28"/>
      <c r="L604" s="67">
        <f t="shared" si="9"/>
        <v>2104.31</v>
      </c>
    </row>
    <row r="605" spans="1:12" ht="15.75" customHeight="1" x14ac:dyDescent="0.25">
      <c r="A605" s="19"/>
      <c r="B605" s="20"/>
      <c r="C605" s="136" t="s">
        <v>315</v>
      </c>
      <c r="D605" s="137"/>
      <c r="E605" s="137"/>
      <c r="F605" s="137"/>
      <c r="G605" s="137"/>
      <c r="H605" s="3"/>
      <c r="I605" s="28"/>
      <c r="J605" s="67"/>
      <c r="K605" s="28"/>
      <c r="L605" s="67"/>
    </row>
    <row r="606" spans="1:12" ht="15.75" customHeight="1" x14ac:dyDescent="0.25">
      <c r="A606" s="19"/>
      <c r="B606" s="20"/>
      <c r="C606" s="86" t="s">
        <v>58</v>
      </c>
      <c r="D606" s="82"/>
      <c r="E606" s="82"/>
      <c r="F606" s="82"/>
      <c r="G606" s="83"/>
      <c r="H606" s="3"/>
      <c r="I606" s="28"/>
      <c r="J606" s="67"/>
      <c r="K606" s="28"/>
      <c r="L606" s="67"/>
    </row>
    <row r="607" spans="1:12" ht="15.75" customHeight="1" x14ac:dyDescent="0.25">
      <c r="A607" s="19"/>
      <c r="B607" s="20"/>
      <c r="C607" s="28" t="s">
        <v>187</v>
      </c>
      <c r="D607" s="82"/>
      <c r="E607" s="82"/>
      <c r="F607" s="82"/>
      <c r="G607" s="83"/>
      <c r="H607" s="3"/>
      <c r="I607" s="28"/>
      <c r="J607" s="67"/>
      <c r="K607" s="28"/>
      <c r="L607" s="67"/>
    </row>
    <row r="608" spans="1:12" ht="15.75" customHeight="1" x14ac:dyDescent="0.25">
      <c r="A608" s="19"/>
      <c r="B608" s="20"/>
      <c r="C608" s="28" t="s">
        <v>322</v>
      </c>
      <c r="D608" s="82"/>
      <c r="E608" s="82"/>
      <c r="F608" s="82"/>
      <c r="G608" s="83"/>
      <c r="H608" s="3"/>
      <c r="I608" s="28"/>
      <c r="J608" s="67"/>
      <c r="K608" s="28"/>
      <c r="L608" s="67"/>
    </row>
    <row r="609" spans="1:12" ht="15.75" customHeight="1" x14ac:dyDescent="0.25">
      <c r="A609" s="19"/>
      <c r="B609" s="20"/>
      <c r="C609" s="136" t="s">
        <v>316</v>
      </c>
      <c r="D609" s="137"/>
      <c r="E609" s="137"/>
      <c r="F609" s="137"/>
      <c r="G609" s="137"/>
      <c r="H609" s="3"/>
      <c r="I609" s="28"/>
      <c r="J609" s="67"/>
      <c r="K609" s="28"/>
      <c r="L609" s="67"/>
    </row>
    <row r="610" spans="1:12" ht="16.5" x14ac:dyDescent="0.25">
      <c r="A610" s="19"/>
      <c r="B610" s="20"/>
      <c r="C610" s="144" t="s">
        <v>346</v>
      </c>
      <c r="D610" s="145"/>
      <c r="E610" s="145"/>
      <c r="F610" s="145"/>
      <c r="G610" s="145"/>
      <c r="H610" s="3"/>
      <c r="I610" s="28"/>
      <c r="J610" s="87">
        <f>J588+J603+J604+J605+J609</f>
        <v>2569.41</v>
      </c>
      <c r="K610" s="28"/>
      <c r="L610" s="67"/>
    </row>
    <row r="611" spans="1:12" ht="16.5" x14ac:dyDescent="0.25">
      <c r="A611" s="19"/>
      <c r="B611" s="20"/>
      <c r="C611" s="138" t="s">
        <v>58</v>
      </c>
      <c r="D611" s="139"/>
      <c r="E611" s="139"/>
      <c r="F611" s="139"/>
      <c r="G611" s="139"/>
      <c r="H611" s="3"/>
      <c r="I611" s="28"/>
      <c r="J611" s="3"/>
      <c r="K611" s="28"/>
      <c r="L611" s="67"/>
    </row>
    <row r="612" spans="1:12" ht="15.75" customHeight="1" x14ac:dyDescent="0.25">
      <c r="A612" s="19"/>
      <c r="B612" s="20"/>
      <c r="C612" s="136" t="s">
        <v>310</v>
      </c>
      <c r="D612" s="137"/>
      <c r="E612" s="137"/>
      <c r="F612" s="137"/>
      <c r="G612" s="137"/>
      <c r="H612" s="3"/>
      <c r="I612" s="28"/>
      <c r="J612" s="67"/>
      <c r="K612" s="28"/>
      <c r="L612" s="67"/>
    </row>
    <row r="613" spans="1:12" ht="15.75" customHeight="1" x14ac:dyDescent="0.25">
      <c r="A613" s="19"/>
      <c r="B613" s="20"/>
      <c r="C613" s="136" t="s">
        <v>311</v>
      </c>
      <c r="D613" s="137"/>
      <c r="E613" s="137"/>
      <c r="F613" s="137"/>
      <c r="G613" s="137"/>
      <c r="H613" s="3"/>
      <c r="I613" s="28"/>
      <c r="J613" s="67"/>
      <c r="K613" s="28"/>
      <c r="L613" s="67"/>
    </row>
    <row r="614" spans="1:12" ht="16.5" x14ac:dyDescent="0.25">
      <c r="A614" s="19"/>
      <c r="B614" s="20"/>
      <c r="C614" s="147" t="s">
        <v>427</v>
      </c>
      <c r="D614" s="147"/>
      <c r="E614" s="147"/>
      <c r="F614" s="147"/>
      <c r="G614" s="147"/>
      <c r="H614" s="147"/>
      <c r="I614" s="147"/>
      <c r="J614" s="147"/>
      <c r="K614" s="147"/>
      <c r="L614" s="147"/>
    </row>
    <row r="615" spans="1:12" ht="16.5" x14ac:dyDescent="0.25">
      <c r="A615" s="62" t="s">
        <v>259</v>
      </c>
      <c r="B615" s="20" t="s">
        <v>220</v>
      </c>
      <c r="C615" s="21" t="s">
        <v>154</v>
      </c>
      <c r="D615" s="63" t="s">
        <v>65</v>
      </c>
      <c r="E615" s="64">
        <v>27</v>
      </c>
      <c r="F615" s="28"/>
      <c r="G615" s="75">
        <f>E615</f>
        <v>27</v>
      </c>
      <c r="H615" s="3"/>
      <c r="I615" s="28"/>
      <c r="J615" s="3"/>
      <c r="K615" s="28"/>
      <c r="L615" s="3"/>
    </row>
    <row r="616" spans="1:12" ht="16.5" x14ac:dyDescent="0.25">
      <c r="A616" s="19"/>
      <c r="B616" s="66">
        <v>1</v>
      </c>
      <c r="C616" s="21" t="s">
        <v>36</v>
      </c>
      <c r="D616" s="28"/>
      <c r="E616" s="28"/>
      <c r="F616" s="28"/>
      <c r="G616" s="29"/>
      <c r="H616" s="67"/>
      <c r="I616" s="64"/>
      <c r="J616" s="67"/>
      <c r="K616" s="64"/>
      <c r="L616" s="67"/>
    </row>
    <row r="617" spans="1:12" ht="16.5" x14ac:dyDescent="0.25">
      <c r="A617" s="19"/>
      <c r="B617" s="66">
        <v>2</v>
      </c>
      <c r="C617" s="21" t="s">
        <v>37</v>
      </c>
      <c r="D617" s="28"/>
      <c r="E617" s="28"/>
      <c r="F617" s="64"/>
      <c r="G617" s="29"/>
      <c r="H617" s="67">
        <v>39.1</v>
      </c>
      <c r="I617" s="64"/>
      <c r="J617" s="67">
        <f>G615*H617</f>
        <v>1055.7</v>
      </c>
      <c r="K617" s="28"/>
      <c r="L617" s="3"/>
    </row>
    <row r="618" spans="1:12" ht="16.5" x14ac:dyDescent="0.25">
      <c r="A618" s="19"/>
      <c r="B618" s="66">
        <v>3</v>
      </c>
      <c r="C618" s="21" t="s">
        <v>234</v>
      </c>
      <c r="D618" s="28"/>
      <c r="E618" s="28"/>
      <c r="F618" s="28"/>
      <c r="G618" s="29"/>
      <c r="H618" s="67">
        <v>7.15</v>
      </c>
      <c r="I618" s="64"/>
      <c r="J618" s="67">
        <f>G615*H618</f>
        <v>193.05</v>
      </c>
      <c r="K618" s="64">
        <v>23.57</v>
      </c>
      <c r="L618" s="67">
        <f>J618*K618</f>
        <v>4550.1899999999996</v>
      </c>
    </row>
    <row r="619" spans="1:12" ht="16.5" x14ac:dyDescent="0.25">
      <c r="A619" s="19"/>
      <c r="B619" s="66">
        <v>4</v>
      </c>
      <c r="C619" s="21" t="s">
        <v>38</v>
      </c>
      <c r="D619" s="28"/>
      <c r="E619" s="28"/>
      <c r="F619" s="64"/>
      <c r="G619" s="29"/>
      <c r="H619" s="67"/>
      <c r="I619" s="64"/>
      <c r="J619" s="67"/>
      <c r="K619" s="28"/>
      <c r="L619" s="3"/>
    </row>
    <row r="620" spans="1:12" ht="16.5" x14ac:dyDescent="0.25">
      <c r="A620" s="19"/>
      <c r="B620" s="20" t="s">
        <v>252</v>
      </c>
      <c r="C620" s="21" t="s">
        <v>75</v>
      </c>
      <c r="D620" s="63" t="s">
        <v>65</v>
      </c>
      <c r="E620" s="64">
        <v>1.03</v>
      </c>
      <c r="F620" s="28"/>
      <c r="G620" s="65">
        <f>E620*G615</f>
        <v>27.81</v>
      </c>
      <c r="H620" s="3"/>
      <c r="I620" s="28"/>
      <c r="J620" s="3"/>
      <c r="K620" s="28"/>
      <c r="L620" s="3"/>
    </row>
    <row r="621" spans="1:12" ht="16.5" x14ac:dyDescent="0.25">
      <c r="A621" s="19"/>
      <c r="B621" s="20"/>
      <c r="C621" s="21" t="s">
        <v>39</v>
      </c>
      <c r="D621" s="63" t="s">
        <v>27</v>
      </c>
      <c r="E621" s="64"/>
      <c r="F621" s="64"/>
      <c r="G621" s="65"/>
      <c r="H621" s="3"/>
      <c r="I621" s="28"/>
      <c r="J621" s="3"/>
      <c r="K621" s="28"/>
      <c r="L621" s="3"/>
    </row>
    <row r="622" spans="1:12" ht="16.5" x14ac:dyDescent="0.25">
      <c r="A622" s="19"/>
      <c r="B622" s="20"/>
      <c r="C622" s="21" t="s">
        <v>40</v>
      </c>
      <c r="D622" s="63" t="s">
        <v>27</v>
      </c>
      <c r="E622" s="64">
        <v>0.66</v>
      </c>
      <c r="F622" s="64"/>
      <c r="G622" s="65">
        <f>E622*G615</f>
        <v>17.82</v>
      </c>
      <c r="H622" s="3"/>
      <c r="I622" s="28"/>
      <c r="J622" s="3"/>
      <c r="K622" s="28"/>
      <c r="L622" s="3"/>
    </row>
    <row r="623" spans="1:12" ht="16.5" x14ac:dyDescent="0.25">
      <c r="A623" s="19"/>
      <c r="B623" s="20"/>
      <c r="C623" s="69" t="s">
        <v>41</v>
      </c>
      <c r="D623" s="70"/>
      <c r="E623" s="70"/>
      <c r="F623" s="70"/>
      <c r="G623" s="71"/>
      <c r="H623" s="72">
        <f>H616+H617+H619</f>
        <v>39.1</v>
      </c>
      <c r="I623" s="70"/>
      <c r="J623" s="72">
        <f>J616+J617+J619</f>
        <v>1055.7</v>
      </c>
      <c r="K623" s="70"/>
      <c r="L623" s="73"/>
    </row>
    <row r="624" spans="1:12" ht="16.5" x14ac:dyDescent="0.25">
      <c r="A624" s="62" t="s">
        <v>260</v>
      </c>
      <c r="B624" s="20" t="s">
        <v>221</v>
      </c>
      <c r="C624" s="21" t="s">
        <v>155</v>
      </c>
      <c r="D624" s="63" t="s">
        <v>65</v>
      </c>
      <c r="E624" s="28">
        <v>1.03</v>
      </c>
      <c r="F624" s="28"/>
      <c r="G624" s="65">
        <f>E624*G615</f>
        <v>27.81</v>
      </c>
      <c r="H624" s="67">
        <v>1690</v>
      </c>
      <c r="I624" s="64"/>
      <c r="J624" s="67">
        <f>G624*H624</f>
        <v>46998.9</v>
      </c>
      <c r="K624" s="64"/>
      <c r="L624" s="67"/>
    </row>
    <row r="625" spans="1:12" ht="66" x14ac:dyDescent="0.25">
      <c r="A625" s="62" t="s">
        <v>261</v>
      </c>
      <c r="B625" s="20" t="s">
        <v>238</v>
      </c>
      <c r="C625" s="21" t="s">
        <v>239</v>
      </c>
      <c r="D625" s="63" t="s">
        <v>159</v>
      </c>
      <c r="E625" s="64"/>
      <c r="F625" s="28"/>
      <c r="G625" s="93">
        <v>3.19815</v>
      </c>
      <c r="H625" s="67">
        <v>118.47</v>
      </c>
      <c r="I625" s="64"/>
      <c r="J625" s="67">
        <f>G625*H625</f>
        <v>378.88</v>
      </c>
      <c r="K625" s="28"/>
      <c r="L625" s="3"/>
    </row>
    <row r="626" spans="1:12" ht="16.5" x14ac:dyDescent="0.25">
      <c r="A626" s="62"/>
      <c r="B626" s="20">
        <v>2</v>
      </c>
      <c r="C626" s="95" t="s">
        <v>37</v>
      </c>
      <c r="D626" s="96"/>
      <c r="E626" s="28"/>
      <c r="F626" s="28"/>
      <c r="G626" s="81"/>
      <c r="H626" s="67">
        <v>118.47</v>
      </c>
      <c r="I626" s="64"/>
      <c r="J626" s="67">
        <f>H626*G625</f>
        <v>378.88</v>
      </c>
      <c r="K626" s="64"/>
      <c r="L626" s="67"/>
    </row>
    <row r="627" spans="1:12" ht="16.5" x14ac:dyDescent="0.25">
      <c r="A627" s="19"/>
      <c r="B627" s="66">
        <v>3</v>
      </c>
      <c r="C627" s="21" t="s">
        <v>234</v>
      </c>
      <c r="D627" s="28"/>
      <c r="E627" s="28"/>
      <c r="F627" s="28"/>
      <c r="G627" s="29"/>
      <c r="H627" s="67">
        <v>21.66</v>
      </c>
      <c r="I627" s="64"/>
      <c r="J627" s="67">
        <f>H627*G625</f>
        <v>69.27</v>
      </c>
      <c r="K627" s="64">
        <v>23.57</v>
      </c>
      <c r="L627" s="67">
        <f>J627*K627</f>
        <v>1632.69</v>
      </c>
    </row>
    <row r="628" spans="1:12" ht="16.5" x14ac:dyDescent="0.3">
      <c r="A628" s="19"/>
      <c r="B628" s="74"/>
      <c r="C628" s="21" t="s">
        <v>42</v>
      </c>
      <c r="D628" s="28"/>
      <c r="E628" s="28"/>
      <c r="F628" s="28"/>
      <c r="G628" s="29"/>
      <c r="H628" s="3"/>
      <c r="I628" s="28"/>
      <c r="J628" s="67">
        <f>J616+J618+J627</f>
        <v>262.32</v>
      </c>
      <c r="K628" s="28"/>
      <c r="L628" s="67">
        <f>L616+L618+L627</f>
        <v>6182.88</v>
      </c>
    </row>
    <row r="629" spans="1:12" ht="16.5" x14ac:dyDescent="0.25">
      <c r="A629" s="19"/>
      <c r="B629" s="20" t="s">
        <v>394</v>
      </c>
      <c r="C629" s="21" t="s">
        <v>156</v>
      </c>
      <c r="D629" s="63" t="s">
        <v>44</v>
      </c>
      <c r="E629" s="28">
        <v>126</v>
      </c>
      <c r="F629" s="28"/>
      <c r="G629" s="75">
        <v>126</v>
      </c>
      <c r="H629" s="3"/>
      <c r="I629" s="28"/>
      <c r="J629" s="67">
        <f>G629*J628/100</f>
        <v>330.52</v>
      </c>
      <c r="K629" s="28"/>
      <c r="L629" s="67">
        <f>L628*G629/100</f>
        <v>7790.43</v>
      </c>
    </row>
    <row r="630" spans="1:12" ht="16.5" x14ac:dyDescent="0.25">
      <c r="A630" s="19"/>
      <c r="B630" s="20" t="s">
        <v>395</v>
      </c>
      <c r="C630" s="21" t="s">
        <v>157</v>
      </c>
      <c r="D630" s="63" t="s">
        <v>44</v>
      </c>
      <c r="E630" s="28">
        <v>95</v>
      </c>
      <c r="F630" s="28"/>
      <c r="G630" s="75">
        <v>95</v>
      </c>
      <c r="H630" s="3"/>
      <c r="I630" s="28"/>
      <c r="J630" s="67">
        <f>G630*J628/100</f>
        <v>249.2</v>
      </c>
      <c r="K630" s="28"/>
      <c r="L630" s="67">
        <f>L628*G630/100</f>
        <v>5873.74</v>
      </c>
    </row>
    <row r="631" spans="1:12" ht="16.5" x14ac:dyDescent="0.25">
      <c r="A631" s="76"/>
      <c r="B631" s="77"/>
      <c r="C631" s="78" t="s">
        <v>46</v>
      </c>
      <c r="D631" s="70"/>
      <c r="E631" s="70"/>
      <c r="F631" s="70"/>
      <c r="G631" s="71"/>
      <c r="H631" s="73"/>
      <c r="I631" s="70"/>
      <c r="J631" s="79">
        <f>J623+J624+J625+J629+J630</f>
        <v>49013.2</v>
      </c>
      <c r="K631" s="70"/>
      <c r="L631" s="79"/>
    </row>
    <row r="632" spans="1:12" ht="16.5" x14ac:dyDescent="0.25">
      <c r="A632" s="19"/>
      <c r="B632" s="20"/>
      <c r="C632" s="144" t="s">
        <v>348</v>
      </c>
      <c r="D632" s="145"/>
      <c r="E632" s="145"/>
      <c r="F632" s="145"/>
      <c r="G632" s="145"/>
      <c r="H632" s="3"/>
      <c r="I632" s="28"/>
      <c r="J632" s="67">
        <f>J634+J635+J641+J645</f>
        <v>48433.48</v>
      </c>
      <c r="K632" s="28"/>
      <c r="L632" s="3"/>
    </row>
    <row r="633" spans="1:12" ht="16.5" x14ac:dyDescent="0.25">
      <c r="A633" s="19"/>
      <c r="B633" s="20"/>
      <c r="C633" s="138" t="s">
        <v>55</v>
      </c>
      <c r="D633" s="139"/>
      <c r="E633" s="139"/>
      <c r="F633" s="139"/>
      <c r="G633" s="139"/>
      <c r="H633" s="3"/>
      <c r="I633" s="28"/>
      <c r="J633" s="3"/>
      <c r="K633" s="28"/>
      <c r="L633" s="3"/>
    </row>
    <row r="634" spans="1:12" ht="16.5" x14ac:dyDescent="0.25">
      <c r="A634" s="19"/>
      <c r="B634" s="20"/>
      <c r="C634" s="136" t="s">
        <v>56</v>
      </c>
      <c r="D634" s="137"/>
      <c r="E634" s="137"/>
      <c r="F634" s="137"/>
      <c r="G634" s="137"/>
      <c r="H634" s="3"/>
      <c r="I634" s="28"/>
      <c r="J634" s="67"/>
      <c r="K634" s="28"/>
      <c r="L634" s="67"/>
    </row>
    <row r="635" spans="1:12" ht="16.5" x14ac:dyDescent="0.25">
      <c r="A635" s="19"/>
      <c r="B635" s="20"/>
      <c r="C635" s="136" t="s">
        <v>57</v>
      </c>
      <c r="D635" s="137"/>
      <c r="E635" s="137"/>
      <c r="F635" s="137"/>
      <c r="G635" s="137"/>
      <c r="H635" s="3"/>
      <c r="I635" s="28"/>
      <c r="J635" s="67">
        <f>J637+J640</f>
        <v>1434.58</v>
      </c>
      <c r="K635" s="28"/>
      <c r="L635" s="67"/>
    </row>
    <row r="636" spans="1:12" ht="16.5" x14ac:dyDescent="0.25">
      <c r="A636" s="19"/>
      <c r="B636" s="20"/>
      <c r="C636" s="138" t="s">
        <v>58</v>
      </c>
      <c r="D636" s="139"/>
      <c r="E636" s="139"/>
      <c r="F636" s="139"/>
      <c r="G636" s="139"/>
      <c r="H636" s="3"/>
      <c r="I636" s="28"/>
      <c r="J636" s="3"/>
      <c r="K636" s="28"/>
      <c r="L636" s="67"/>
    </row>
    <row r="637" spans="1:12" ht="15.75" customHeight="1" x14ac:dyDescent="0.25">
      <c r="A637" s="19"/>
      <c r="B637" s="20"/>
      <c r="C637" s="136" t="s">
        <v>300</v>
      </c>
      <c r="D637" s="137"/>
      <c r="E637" s="137"/>
      <c r="F637" s="137"/>
      <c r="G637" s="137"/>
      <c r="H637" s="3"/>
      <c r="I637" s="28"/>
      <c r="J637" s="3">
        <f>J617+J625</f>
        <v>1434.58</v>
      </c>
      <c r="K637" s="28"/>
      <c r="L637" s="67"/>
    </row>
    <row r="638" spans="1:12" ht="15.75" customHeight="1" x14ac:dyDescent="0.25">
      <c r="A638" s="19"/>
      <c r="B638" s="20"/>
      <c r="C638" s="138" t="s">
        <v>301</v>
      </c>
      <c r="D638" s="139"/>
      <c r="E638" s="139"/>
      <c r="F638" s="139"/>
      <c r="G638" s="139"/>
      <c r="H638" s="3"/>
      <c r="I638" s="28"/>
      <c r="J638" s="3"/>
      <c r="K638" s="28"/>
      <c r="L638" s="67"/>
    </row>
    <row r="639" spans="1:12" ht="16.5" x14ac:dyDescent="0.25">
      <c r="A639" s="19"/>
      <c r="B639" s="20"/>
      <c r="C639" s="136" t="s">
        <v>302</v>
      </c>
      <c r="D639" s="137"/>
      <c r="E639" s="137"/>
      <c r="F639" s="137"/>
      <c r="G639" s="137"/>
      <c r="H639" s="3"/>
      <c r="I639" s="28"/>
      <c r="J639" s="67">
        <f>J618+J627</f>
        <v>262.32</v>
      </c>
      <c r="K639" s="28"/>
      <c r="L639" s="67">
        <f>L618+L627</f>
        <v>6182.88</v>
      </c>
    </row>
    <row r="640" spans="1:12" ht="16.5" x14ac:dyDescent="0.25">
      <c r="A640" s="19"/>
      <c r="B640" s="20"/>
      <c r="C640" s="21" t="s">
        <v>295</v>
      </c>
      <c r="D640" s="82"/>
      <c r="E640" s="82"/>
      <c r="F640" s="82"/>
      <c r="G640" s="83"/>
      <c r="H640" s="3"/>
      <c r="I640" s="28"/>
      <c r="J640" s="67"/>
      <c r="K640" s="28"/>
      <c r="L640" s="67"/>
    </row>
    <row r="641" spans="1:12" ht="16.5" x14ac:dyDescent="0.25">
      <c r="A641" s="19"/>
      <c r="B641" s="20"/>
      <c r="C641" s="136" t="s">
        <v>59</v>
      </c>
      <c r="D641" s="137"/>
      <c r="E641" s="137"/>
      <c r="F641" s="137"/>
      <c r="G641" s="137"/>
      <c r="H641" s="3"/>
      <c r="I641" s="28"/>
      <c r="J641" s="67">
        <f>J643+J644</f>
        <v>46998.9</v>
      </c>
      <c r="K641" s="28"/>
      <c r="L641" s="67"/>
    </row>
    <row r="642" spans="1:12" ht="16.5" x14ac:dyDescent="0.25">
      <c r="A642" s="19"/>
      <c r="B642" s="20"/>
      <c r="C642" s="84" t="s">
        <v>58</v>
      </c>
      <c r="D642" s="82"/>
      <c r="E642" s="82"/>
      <c r="F642" s="82"/>
      <c r="G642" s="83"/>
      <c r="H642" s="3"/>
      <c r="I642" s="28"/>
      <c r="J642" s="67"/>
      <c r="K642" s="28"/>
      <c r="L642" s="67"/>
    </row>
    <row r="643" spans="1:12" ht="16.5" x14ac:dyDescent="0.25">
      <c r="A643" s="19"/>
      <c r="B643" s="20"/>
      <c r="C643" s="85" t="s">
        <v>287</v>
      </c>
      <c r="D643" s="82"/>
      <c r="E643" s="82"/>
      <c r="F643" s="82"/>
      <c r="G643" s="83"/>
      <c r="H643" s="3"/>
      <c r="I643" s="28"/>
      <c r="J643" s="67">
        <f>J619+J624</f>
        <v>46998.9</v>
      </c>
      <c r="K643" s="28"/>
      <c r="L643" s="67"/>
    </row>
    <row r="644" spans="1:12" ht="16.5" x14ac:dyDescent="0.25">
      <c r="A644" s="19"/>
      <c r="B644" s="20"/>
      <c r="C644" s="28" t="s">
        <v>321</v>
      </c>
      <c r="D644" s="82"/>
      <c r="E644" s="82"/>
      <c r="F644" s="82"/>
      <c r="G644" s="83"/>
      <c r="H644" s="3"/>
      <c r="I644" s="28"/>
      <c r="J644" s="67"/>
      <c r="K644" s="28"/>
      <c r="L644" s="67"/>
    </row>
    <row r="645" spans="1:12" ht="15.75" customHeight="1" x14ac:dyDescent="0.25">
      <c r="A645" s="19"/>
      <c r="B645" s="20"/>
      <c r="C645" s="136" t="s">
        <v>182</v>
      </c>
      <c r="D645" s="137"/>
      <c r="E645" s="137"/>
      <c r="F645" s="137"/>
      <c r="G645" s="137"/>
      <c r="H645" s="3"/>
      <c r="I645" s="28"/>
      <c r="J645" s="67"/>
      <c r="K645" s="28"/>
      <c r="L645" s="67"/>
    </row>
    <row r="646" spans="1:12" ht="15.75" customHeight="1" x14ac:dyDescent="0.25">
      <c r="A646" s="19"/>
      <c r="B646" s="20"/>
      <c r="C646" s="136" t="s">
        <v>326</v>
      </c>
      <c r="D646" s="137"/>
      <c r="E646" s="137"/>
      <c r="F646" s="137"/>
      <c r="G646" s="137"/>
      <c r="H646" s="3"/>
      <c r="I646" s="28"/>
      <c r="J646" s="67">
        <f>J628</f>
        <v>262.32</v>
      </c>
      <c r="K646" s="28"/>
      <c r="L646" s="67">
        <f>L628</f>
        <v>6182.88</v>
      </c>
    </row>
    <row r="647" spans="1:12" ht="15.75" customHeight="1" x14ac:dyDescent="0.25">
      <c r="A647" s="19"/>
      <c r="B647" s="20"/>
      <c r="C647" s="136" t="s">
        <v>313</v>
      </c>
      <c r="D647" s="137"/>
      <c r="E647" s="137"/>
      <c r="F647" s="137"/>
      <c r="G647" s="137"/>
      <c r="H647" s="3"/>
      <c r="I647" s="28"/>
      <c r="J647" s="67">
        <f t="shared" ref="J647:J648" si="10">J629</f>
        <v>330.52</v>
      </c>
      <c r="K647" s="28"/>
      <c r="L647" s="67">
        <f>L629</f>
        <v>7790.43</v>
      </c>
    </row>
    <row r="648" spans="1:12" ht="15.75" customHeight="1" x14ac:dyDescent="0.25">
      <c r="A648" s="19"/>
      <c r="B648" s="20"/>
      <c r="C648" s="136" t="s">
        <v>314</v>
      </c>
      <c r="D648" s="137"/>
      <c r="E648" s="137"/>
      <c r="F648" s="137"/>
      <c r="G648" s="137"/>
      <c r="H648" s="3"/>
      <c r="I648" s="28"/>
      <c r="J648" s="67">
        <f t="shared" si="10"/>
        <v>249.2</v>
      </c>
      <c r="K648" s="28"/>
      <c r="L648" s="67">
        <f>L630</f>
        <v>5873.74</v>
      </c>
    </row>
    <row r="649" spans="1:12" ht="15.75" customHeight="1" x14ac:dyDescent="0.25">
      <c r="A649" s="19"/>
      <c r="B649" s="20"/>
      <c r="C649" s="136" t="s">
        <v>315</v>
      </c>
      <c r="D649" s="137"/>
      <c r="E649" s="137"/>
      <c r="F649" s="137"/>
      <c r="G649" s="137"/>
      <c r="H649" s="3"/>
      <c r="I649" s="28"/>
      <c r="J649" s="67"/>
      <c r="K649" s="28"/>
      <c r="L649" s="67"/>
    </row>
    <row r="650" spans="1:12" ht="15.75" customHeight="1" x14ac:dyDescent="0.25">
      <c r="A650" s="19"/>
      <c r="B650" s="20"/>
      <c r="C650" s="86" t="s">
        <v>58</v>
      </c>
      <c r="D650" s="82"/>
      <c r="E650" s="82"/>
      <c r="F650" s="82"/>
      <c r="G650" s="83"/>
      <c r="H650" s="3"/>
      <c r="I650" s="28"/>
      <c r="J650" s="67"/>
      <c r="K650" s="28"/>
      <c r="L650" s="67"/>
    </row>
    <row r="651" spans="1:12" ht="15.75" customHeight="1" x14ac:dyDescent="0.25">
      <c r="A651" s="19"/>
      <c r="B651" s="20"/>
      <c r="C651" s="28" t="s">
        <v>187</v>
      </c>
      <c r="D651" s="82"/>
      <c r="E651" s="82"/>
      <c r="F651" s="82"/>
      <c r="G651" s="83"/>
      <c r="H651" s="3"/>
      <c r="I651" s="28"/>
      <c r="J651" s="67"/>
      <c r="K651" s="28"/>
      <c r="L651" s="67"/>
    </row>
    <row r="652" spans="1:12" ht="15.75" customHeight="1" x14ac:dyDescent="0.25">
      <c r="A652" s="19"/>
      <c r="B652" s="20"/>
      <c r="C652" s="28" t="s">
        <v>322</v>
      </c>
      <c r="D652" s="82"/>
      <c r="E652" s="82"/>
      <c r="F652" s="82"/>
      <c r="G652" s="83"/>
      <c r="H652" s="3"/>
      <c r="I652" s="28"/>
      <c r="J652" s="67"/>
      <c r="K652" s="28"/>
      <c r="L652" s="67"/>
    </row>
    <row r="653" spans="1:12" ht="15.75" customHeight="1" x14ac:dyDescent="0.25">
      <c r="A653" s="19"/>
      <c r="B653" s="20"/>
      <c r="C653" s="136" t="s">
        <v>316</v>
      </c>
      <c r="D653" s="137"/>
      <c r="E653" s="137"/>
      <c r="F653" s="137"/>
      <c r="G653" s="137"/>
      <c r="H653" s="3"/>
      <c r="I653" s="28"/>
      <c r="J653" s="67"/>
      <c r="K653" s="28"/>
      <c r="L653" s="67"/>
    </row>
    <row r="654" spans="1:12" ht="16.5" x14ac:dyDescent="0.25">
      <c r="A654" s="19"/>
      <c r="B654" s="20"/>
      <c r="C654" s="144" t="s">
        <v>349</v>
      </c>
      <c r="D654" s="145"/>
      <c r="E654" s="145"/>
      <c r="F654" s="145"/>
      <c r="G654" s="145"/>
      <c r="H654" s="3"/>
      <c r="I654" s="28"/>
      <c r="J654" s="87">
        <f>J632+J647+J648+J649+J653</f>
        <v>49013.2</v>
      </c>
      <c r="K654" s="28"/>
      <c r="L654" s="67"/>
    </row>
    <row r="655" spans="1:12" ht="15.75" customHeight="1" x14ac:dyDescent="0.25">
      <c r="A655" s="19"/>
      <c r="B655" s="20"/>
      <c r="C655" s="138" t="s">
        <v>58</v>
      </c>
      <c r="D655" s="139"/>
      <c r="E655" s="139"/>
      <c r="F655" s="139"/>
      <c r="G655" s="139"/>
      <c r="H655" s="3"/>
      <c r="I655" s="28"/>
      <c r="J655" s="3"/>
      <c r="K655" s="28"/>
      <c r="L655" s="67"/>
    </row>
    <row r="656" spans="1:12" ht="15.75" customHeight="1" x14ac:dyDescent="0.25">
      <c r="A656" s="19"/>
      <c r="B656" s="20"/>
      <c r="C656" s="136" t="s">
        <v>310</v>
      </c>
      <c r="D656" s="137"/>
      <c r="E656" s="137"/>
      <c r="F656" s="137"/>
      <c r="G656" s="137"/>
      <c r="H656" s="3"/>
      <c r="I656" s="28"/>
      <c r="J656" s="67"/>
      <c r="K656" s="28"/>
      <c r="L656" s="67"/>
    </row>
    <row r="657" spans="1:12" ht="15.75" customHeight="1" x14ac:dyDescent="0.25">
      <c r="A657" s="19"/>
      <c r="B657" s="20"/>
      <c r="C657" s="136" t="s">
        <v>311</v>
      </c>
      <c r="D657" s="137"/>
      <c r="E657" s="137"/>
      <c r="F657" s="137"/>
      <c r="G657" s="137"/>
      <c r="H657" s="3"/>
      <c r="I657" s="28"/>
      <c r="J657" s="67"/>
      <c r="K657" s="28"/>
      <c r="L657" s="67"/>
    </row>
    <row r="658" spans="1:12" ht="15.75" customHeight="1" x14ac:dyDescent="0.25">
      <c r="A658" s="19"/>
      <c r="B658" s="20"/>
      <c r="C658" s="147" t="s">
        <v>428</v>
      </c>
      <c r="D658" s="147"/>
      <c r="E658" s="147"/>
      <c r="F658" s="147"/>
      <c r="G658" s="147"/>
      <c r="H658" s="147"/>
      <c r="I658" s="147"/>
      <c r="J658" s="147"/>
      <c r="K658" s="147"/>
      <c r="L658" s="147"/>
    </row>
    <row r="659" spans="1:12" ht="63" customHeight="1" x14ac:dyDescent="0.25">
      <c r="A659" s="62" t="s">
        <v>161</v>
      </c>
      <c r="B659" s="20" t="s">
        <v>222</v>
      </c>
      <c r="C659" s="21" t="s">
        <v>160</v>
      </c>
      <c r="D659" s="63" t="s">
        <v>65</v>
      </c>
      <c r="E659" s="28">
        <v>3</v>
      </c>
      <c r="F659" s="28"/>
      <c r="G659" s="75">
        <f>E659</f>
        <v>3</v>
      </c>
      <c r="H659" s="67">
        <v>2254.9699999999998</v>
      </c>
      <c r="I659" s="28"/>
      <c r="J659" s="67">
        <f>G659*H659</f>
        <v>6764.91</v>
      </c>
      <c r="K659" s="28"/>
      <c r="L659" s="67"/>
    </row>
    <row r="660" spans="1:12" ht="31.5" customHeight="1" x14ac:dyDescent="0.25">
      <c r="A660" s="62" t="s">
        <v>262</v>
      </c>
      <c r="B660" s="20" t="s">
        <v>412</v>
      </c>
      <c r="C660" s="21" t="s">
        <v>237</v>
      </c>
      <c r="D660" s="63" t="s">
        <v>65</v>
      </c>
      <c r="E660" s="28">
        <v>3</v>
      </c>
      <c r="F660" s="28"/>
      <c r="G660" s="75">
        <f>E660</f>
        <v>3</v>
      </c>
      <c r="H660" s="67">
        <v>36</v>
      </c>
      <c r="I660" s="28"/>
      <c r="J660" s="67">
        <f>G660*H660</f>
        <v>108</v>
      </c>
      <c r="K660" s="28"/>
      <c r="L660" s="67"/>
    </row>
    <row r="661" spans="1:12" ht="15.75" customHeight="1" x14ac:dyDescent="0.25">
      <c r="A661" s="76"/>
      <c r="B661" s="77"/>
      <c r="C661" s="78" t="s">
        <v>46</v>
      </c>
      <c r="D661" s="70"/>
      <c r="E661" s="70"/>
      <c r="F661" s="70"/>
      <c r="G661" s="71"/>
      <c r="H661" s="73"/>
      <c r="I661" s="70"/>
      <c r="J661" s="79">
        <f>J659+J660</f>
        <v>6872.91</v>
      </c>
      <c r="K661" s="70"/>
      <c r="L661" s="79"/>
    </row>
    <row r="662" spans="1:12" ht="16.5" x14ac:dyDescent="0.25">
      <c r="A662" s="19"/>
      <c r="B662" s="20"/>
      <c r="C662" s="144" t="s">
        <v>350</v>
      </c>
      <c r="D662" s="145"/>
      <c r="E662" s="145"/>
      <c r="F662" s="145"/>
      <c r="G662" s="145"/>
      <c r="H662" s="3"/>
      <c r="I662" s="28"/>
      <c r="J662" s="67">
        <f>J664+J665+J671+J675</f>
        <v>6872.91</v>
      </c>
      <c r="K662" s="28"/>
      <c r="L662" s="3"/>
    </row>
    <row r="663" spans="1:12" ht="15.75" customHeight="1" x14ac:dyDescent="0.25">
      <c r="A663" s="19"/>
      <c r="B663" s="20"/>
      <c r="C663" s="138" t="s">
        <v>55</v>
      </c>
      <c r="D663" s="139"/>
      <c r="E663" s="139"/>
      <c r="F663" s="139"/>
      <c r="G663" s="139"/>
      <c r="H663" s="3"/>
      <c r="I663" s="28"/>
      <c r="J663" s="3"/>
      <c r="K663" s="28"/>
      <c r="L663" s="3"/>
    </row>
    <row r="664" spans="1:12" ht="15.75" customHeight="1" x14ac:dyDescent="0.25">
      <c r="A664" s="19"/>
      <c r="B664" s="20"/>
      <c r="C664" s="136" t="s">
        <v>56</v>
      </c>
      <c r="D664" s="137"/>
      <c r="E664" s="137"/>
      <c r="F664" s="137"/>
      <c r="G664" s="137"/>
      <c r="H664" s="3"/>
      <c r="I664" s="28"/>
      <c r="J664" s="67"/>
      <c r="K664" s="28"/>
      <c r="L664" s="67"/>
    </row>
    <row r="665" spans="1:12" ht="16.5" x14ac:dyDescent="0.25">
      <c r="A665" s="19"/>
      <c r="B665" s="20"/>
      <c r="C665" s="136" t="s">
        <v>57</v>
      </c>
      <c r="D665" s="137"/>
      <c r="E665" s="137"/>
      <c r="F665" s="137"/>
      <c r="G665" s="137"/>
      <c r="H665" s="3"/>
      <c r="I665" s="28"/>
      <c r="J665" s="67"/>
      <c r="K665" s="28"/>
      <c r="L665" s="67"/>
    </row>
    <row r="666" spans="1:12" ht="16.5" x14ac:dyDescent="0.25">
      <c r="A666" s="19"/>
      <c r="B666" s="20"/>
      <c r="C666" s="138" t="s">
        <v>58</v>
      </c>
      <c r="D666" s="139"/>
      <c r="E666" s="139"/>
      <c r="F666" s="139"/>
      <c r="G666" s="139"/>
      <c r="H666" s="3"/>
      <c r="I666" s="28"/>
      <c r="J666" s="3"/>
      <c r="K666" s="28"/>
      <c r="L666" s="67"/>
    </row>
    <row r="667" spans="1:12" ht="15.75" customHeight="1" x14ac:dyDescent="0.25">
      <c r="A667" s="19"/>
      <c r="B667" s="20"/>
      <c r="C667" s="136" t="s">
        <v>300</v>
      </c>
      <c r="D667" s="137"/>
      <c r="E667" s="137"/>
      <c r="F667" s="137"/>
      <c r="G667" s="137"/>
      <c r="H667" s="3"/>
      <c r="I667" s="28"/>
      <c r="J667" s="3"/>
      <c r="K667" s="28"/>
      <c r="L667" s="67"/>
    </row>
    <row r="668" spans="1:12" ht="15.75" customHeight="1" x14ac:dyDescent="0.25">
      <c r="A668" s="19"/>
      <c r="B668" s="20"/>
      <c r="C668" s="138" t="s">
        <v>301</v>
      </c>
      <c r="D668" s="139"/>
      <c r="E668" s="139"/>
      <c r="F668" s="139"/>
      <c r="G668" s="139"/>
      <c r="H668" s="3"/>
      <c r="I668" s="28"/>
      <c r="J668" s="3"/>
      <c r="K668" s="28"/>
      <c r="L668" s="67"/>
    </row>
    <row r="669" spans="1:12" ht="16.5" x14ac:dyDescent="0.25">
      <c r="A669" s="19"/>
      <c r="B669" s="20"/>
      <c r="C669" s="136" t="s">
        <v>302</v>
      </c>
      <c r="D669" s="137"/>
      <c r="E669" s="137"/>
      <c r="F669" s="137"/>
      <c r="G669" s="137"/>
      <c r="H669" s="3"/>
      <c r="I669" s="28"/>
      <c r="J669" s="67"/>
      <c r="K669" s="28"/>
      <c r="L669" s="67"/>
    </row>
    <row r="670" spans="1:12" ht="16.5" x14ac:dyDescent="0.25">
      <c r="A670" s="19"/>
      <c r="B670" s="20"/>
      <c r="C670" s="21" t="s">
        <v>295</v>
      </c>
      <c r="D670" s="82"/>
      <c r="E670" s="82"/>
      <c r="F670" s="82"/>
      <c r="G670" s="83"/>
      <c r="H670" s="3"/>
      <c r="I670" s="28"/>
      <c r="J670" s="67"/>
      <c r="K670" s="28"/>
      <c r="L670" s="67"/>
    </row>
    <row r="671" spans="1:12" ht="16.5" x14ac:dyDescent="0.25">
      <c r="A671" s="19"/>
      <c r="B671" s="20"/>
      <c r="C671" s="136" t="s">
        <v>59</v>
      </c>
      <c r="D671" s="137"/>
      <c r="E671" s="137"/>
      <c r="F671" s="137"/>
      <c r="G671" s="137"/>
      <c r="H671" s="3"/>
      <c r="I671" s="28"/>
      <c r="J671" s="67">
        <f>J673+J674</f>
        <v>6872.91</v>
      </c>
      <c r="K671" s="28"/>
      <c r="L671" s="67"/>
    </row>
    <row r="672" spans="1:12" ht="16.5" x14ac:dyDescent="0.25">
      <c r="A672" s="19"/>
      <c r="B672" s="20"/>
      <c r="C672" s="84" t="s">
        <v>58</v>
      </c>
      <c r="D672" s="82"/>
      <c r="E672" s="82"/>
      <c r="F672" s="82"/>
      <c r="G672" s="83"/>
      <c r="H672" s="3"/>
      <c r="I672" s="28"/>
      <c r="J672" s="67"/>
      <c r="K672" s="28"/>
      <c r="L672" s="67"/>
    </row>
    <row r="673" spans="1:12" ht="16.5" x14ac:dyDescent="0.25">
      <c r="A673" s="19"/>
      <c r="B673" s="20"/>
      <c r="C673" s="85" t="s">
        <v>287</v>
      </c>
      <c r="D673" s="82"/>
      <c r="E673" s="82"/>
      <c r="F673" s="82"/>
      <c r="G673" s="83"/>
      <c r="H673" s="3"/>
      <c r="I673" s="28"/>
      <c r="J673" s="67">
        <f>J659+J660</f>
        <v>6872.91</v>
      </c>
      <c r="K673" s="28"/>
      <c r="L673" s="67"/>
    </row>
    <row r="674" spans="1:12" ht="16.5" x14ac:dyDescent="0.25">
      <c r="A674" s="19"/>
      <c r="B674" s="20"/>
      <c r="C674" s="28" t="s">
        <v>321</v>
      </c>
      <c r="D674" s="82"/>
      <c r="E674" s="82"/>
      <c r="F674" s="82"/>
      <c r="G674" s="83"/>
      <c r="H674" s="3"/>
      <c r="I674" s="28"/>
      <c r="J674" s="67"/>
      <c r="K674" s="28"/>
      <c r="L674" s="67"/>
    </row>
    <row r="675" spans="1:12" ht="15.75" customHeight="1" x14ac:dyDescent="0.25">
      <c r="A675" s="19"/>
      <c r="B675" s="20"/>
      <c r="C675" s="136" t="s">
        <v>182</v>
      </c>
      <c r="D675" s="137"/>
      <c r="E675" s="137"/>
      <c r="F675" s="137"/>
      <c r="G675" s="137"/>
      <c r="H675" s="3"/>
      <c r="I675" s="28"/>
      <c r="J675" s="67"/>
      <c r="K675" s="28"/>
      <c r="L675" s="67"/>
    </row>
    <row r="676" spans="1:12" ht="15.75" customHeight="1" x14ac:dyDescent="0.25">
      <c r="A676" s="19"/>
      <c r="B676" s="20"/>
      <c r="C676" s="136" t="s">
        <v>326</v>
      </c>
      <c r="D676" s="137"/>
      <c r="E676" s="137"/>
      <c r="F676" s="137"/>
      <c r="G676" s="137"/>
      <c r="H676" s="3"/>
      <c r="I676" s="28"/>
      <c r="J676" s="67"/>
      <c r="K676" s="28"/>
      <c r="L676" s="67"/>
    </row>
    <row r="677" spans="1:12" ht="15.75" customHeight="1" x14ac:dyDescent="0.25">
      <c r="A677" s="19"/>
      <c r="B677" s="20"/>
      <c r="C677" s="136" t="s">
        <v>313</v>
      </c>
      <c r="D677" s="137"/>
      <c r="E677" s="137"/>
      <c r="F677" s="137"/>
      <c r="G677" s="137"/>
      <c r="H677" s="3"/>
      <c r="I677" s="28"/>
      <c r="J677" s="67"/>
      <c r="K677" s="28"/>
      <c r="L677" s="67"/>
    </row>
    <row r="678" spans="1:12" ht="15.75" customHeight="1" x14ac:dyDescent="0.25">
      <c r="A678" s="19"/>
      <c r="B678" s="20"/>
      <c r="C678" s="136" t="s">
        <v>314</v>
      </c>
      <c r="D678" s="137"/>
      <c r="E678" s="137"/>
      <c r="F678" s="137"/>
      <c r="G678" s="137"/>
      <c r="H678" s="3"/>
      <c r="I678" s="28"/>
      <c r="J678" s="67"/>
      <c r="K678" s="28"/>
      <c r="L678" s="67"/>
    </row>
    <row r="679" spans="1:12" ht="15.75" customHeight="1" x14ac:dyDescent="0.25">
      <c r="A679" s="19"/>
      <c r="B679" s="20"/>
      <c r="C679" s="136" t="s">
        <v>315</v>
      </c>
      <c r="D679" s="137"/>
      <c r="E679" s="137"/>
      <c r="F679" s="137"/>
      <c r="G679" s="137"/>
      <c r="H679" s="3"/>
      <c r="I679" s="28"/>
      <c r="J679" s="67"/>
      <c r="K679" s="28"/>
      <c r="L679" s="67"/>
    </row>
    <row r="680" spans="1:12" ht="15.75" customHeight="1" x14ac:dyDescent="0.25">
      <c r="A680" s="19"/>
      <c r="B680" s="20"/>
      <c r="C680" s="86" t="s">
        <v>58</v>
      </c>
      <c r="D680" s="82"/>
      <c r="E680" s="82"/>
      <c r="F680" s="82"/>
      <c r="G680" s="83"/>
      <c r="H680" s="3"/>
      <c r="I680" s="28"/>
      <c r="J680" s="67"/>
      <c r="K680" s="28"/>
      <c r="L680" s="67"/>
    </row>
    <row r="681" spans="1:12" ht="15.75" customHeight="1" x14ac:dyDescent="0.25">
      <c r="A681" s="19"/>
      <c r="B681" s="20"/>
      <c r="C681" s="28" t="s">
        <v>187</v>
      </c>
      <c r="D681" s="82"/>
      <c r="E681" s="82"/>
      <c r="F681" s="82"/>
      <c r="G681" s="83"/>
      <c r="H681" s="3"/>
      <c r="I681" s="28"/>
      <c r="J681" s="67"/>
      <c r="K681" s="28"/>
      <c r="L681" s="67"/>
    </row>
    <row r="682" spans="1:12" ht="15.75" customHeight="1" x14ac:dyDescent="0.25">
      <c r="A682" s="19"/>
      <c r="B682" s="20"/>
      <c r="C682" s="28" t="s">
        <v>322</v>
      </c>
      <c r="D682" s="82"/>
      <c r="E682" s="82"/>
      <c r="F682" s="82"/>
      <c r="G682" s="83"/>
      <c r="H682" s="3"/>
      <c r="I682" s="28"/>
      <c r="J682" s="67"/>
      <c r="K682" s="28"/>
      <c r="L682" s="67"/>
    </row>
    <row r="683" spans="1:12" ht="15.75" customHeight="1" x14ac:dyDescent="0.25">
      <c r="A683" s="19"/>
      <c r="B683" s="20"/>
      <c r="C683" s="136" t="s">
        <v>316</v>
      </c>
      <c r="D683" s="137"/>
      <c r="E683" s="137"/>
      <c r="F683" s="137"/>
      <c r="G683" s="137"/>
      <c r="H683" s="3"/>
      <c r="I683" s="28"/>
      <c r="J683" s="67"/>
      <c r="K683" s="28"/>
      <c r="L683" s="67"/>
    </row>
    <row r="684" spans="1:12" ht="16.5" x14ac:dyDescent="0.25">
      <c r="A684" s="19"/>
      <c r="B684" s="20"/>
      <c r="C684" s="144" t="s">
        <v>351</v>
      </c>
      <c r="D684" s="145"/>
      <c r="E684" s="145"/>
      <c r="F684" s="145"/>
      <c r="G684" s="145"/>
      <c r="H684" s="3"/>
      <c r="I684" s="28"/>
      <c r="J684" s="87">
        <f>J662+J677+J678+J679+J683</f>
        <v>6872.91</v>
      </c>
      <c r="K684" s="28"/>
      <c r="L684" s="67"/>
    </row>
    <row r="685" spans="1:12" ht="15.75" customHeight="1" x14ac:dyDescent="0.25">
      <c r="A685" s="19"/>
      <c r="B685" s="20"/>
      <c r="C685" s="138" t="s">
        <v>58</v>
      </c>
      <c r="D685" s="139"/>
      <c r="E685" s="139"/>
      <c r="F685" s="139"/>
      <c r="G685" s="139"/>
      <c r="H685" s="3"/>
      <c r="I685" s="28"/>
      <c r="J685" s="3"/>
      <c r="K685" s="28"/>
      <c r="L685" s="67"/>
    </row>
    <row r="686" spans="1:12" ht="15.75" customHeight="1" x14ac:dyDescent="0.25">
      <c r="A686" s="19"/>
      <c r="B686" s="20"/>
      <c r="C686" s="136" t="s">
        <v>310</v>
      </c>
      <c r="D686" s="137"/>
      <c r="E686" s="137"/>
      <c r="F686" s="137"/>
      <c r="G686" s="137"/>
      <c r="H686" s="3"/>
      <c r="I686" s="28"/>
      <c r="J686" s="67"/>
      <c r="K686" s="28"/>
      <c r="L686" s="67"/>
    </row>
    <row r="687" spans="1:12" ht="15.75" customHeight="1" x14ac:dyDescent="0.25">
      <c r="A687" s="19"/>
      <c r="B687" s="20"/>
      <c r="C687" s="136" t="s">
        <v>311</v>
      </c>
      <c r="D687" s="137"/>
      <c r="E687" s="137"/>
      <c r="F687" s="137"/>
      <c r="G687" s="137"/>
      <c r="H687" s="3"/>
      <c r="I687" s="28"/>
      <c r="J687" s="67"/>
      <c r="K687" s="28"/>
      <c r="L687" s="67"/>
    </row>
    <row r="688" spans="1:12" ht="15.75" customHeight="1" x14ac:dyDescent="0.25">
      <c r="A688" s="19"/>
      <c r="B688" s="20"/>
      <c r="C688" s="147" t="s">
        <v>429</v>
      </c>
      <c r="D688" s="147"/>
      <c r="E688" s="147"/>
      <c r="F688" s="147"/>
      <c r="G688" s="147"/>
      <c r="H688" s="147"/>
      <c r="I688" s="147"/>
      <c r="J688" s="147"/>
      <c r="K688" s="147"/>
      <c r="L688" s="147"/>
    </row>
    <row r="689" spans="1:12" ht="66" x14ac:dyDescent="0.25">
      <c r="A689" s="62" t="s">
        <v>164</v>
      </c>
      <c r="B689" s="20" t="s">
        <v>223</v>
      </c>
      <c r="C689" s="21" t="s">
        <v>162</v>
      </c>
      <c r="D689" s="63" t="s">
        <v>78</v>
      </c>
      <c r="E689" s="28">
        <v>200</v>
      </c>
      <c r="F689" s="28"/>
      <c r="G689" s="75">
        <f>E689</f>
        <v>200</v>
      </c>
      <c r="H689" s="67">
        <v>1344.06</v>
      </c>
      <c r="I689" s="64">
        <v>1.3</v>
      </c>
      <c r="J689" s="67">
        <f>G689*H689*I689</f>
        <v>349455.6</v>
      </c>
      <c r="K689" s="28"/>
      <c r="L689" s="67"/>
    </row>
    <row r="690" spans="1:12" ht="47.25" customHeight="1" x14ac:dyDescent="0.25">
      <c r="A690" s="19"/>
      <c r="B690" s="91" t="s">
        <v>409</v>
      </c>
      <c r="C690" s="84" t="s">
        <v>284</v>
      </c>
      <c r="D690" s="28"/>
      <c r="E690" s="28"/>
      <c r="F690" s="28"/>
      <c r="G690" s="29"/>
      <c r="H690" s="3"/>
      <c r="I690" s="28"/>
      <c r="J690" s="3"/>
      <c r="K690" s="28"/>
      <c r="L690" s="3"/>
    </row>
    <row r="691" spans="1:12" ht="15.75" customHeight="1" x14ac:dyDescent="0.25">
      <c r="A691" s="76"/>
      <c r="B691" s="77"/>
      <c r="C691" s="78" t="s">
        <v>46</v>
      </c>
      <c r="D691" s="70"/>
      <c r="E691" s="70"/>
      <c r="F691" s="70"/>
      <c r="G691" s="71"/>
      <c r="H691" s="73"/>
      <c r="I691" s="70"/>
      <c r="J691" s="79">
        <f>J689</f>
        <v>349455.6</v>
      </c>
      <c r="K691" s="70"/>
      <c r="L691" s="79"/>
    </row>
    <row r="692" spans="1:12" ht="16.5" x14ac:dyDescent="0.3">
      <c r="A692" s="53"/>
      <c r="B692" s="74"/>
      <c r="C692" s="144" t="s">
        <v>352</v>
      </c>
      <c r="D692" s="145"/>
      <c r="E692" s="145"/>
      <c r="F692" s="145"/>
      <c r="G692" s="145"/>
      <c r="H692" s="3"/>
      <c r="I692" s="28"/>
      <c r="J692" s="67">
        <f>J694+J695+J701+J705</f>
        <v>349455.6</v>
      </c>
      <c r="K692" s="28"/>
      <c r="L692" s="3"/>
    </row>
    <row r="693" spans="1:12" ht="15.75" customHeight="1" x14ac:dyDescent="0.3">
      <c r="A693" s="53"/>
      <c r="B693" s="74"/>
      <c r="C693" s="138" t="s">
        <v>55</v>
      </c>
      <c r="D693" s="139"/>
      <c r="E693" s="139"/>
      <c r="F693" s="139"/>
      <c r="G693" s="139"/>
      <c r="H693" s="3"/>
      <c r="I693" s="28"/>
      <c r="J693" s="3"/>
      <c r="K693" s="28"/>
      <c r="L693" s="3"/>
    </row>
    <row r="694" spans="1:12" ht="15.75" customHeight="1" x14ac:dyDescent="0.3">
      <c r="A694" s="53"/>
      <c r="B694" s="74"/>
      <c r="C694" s="136" t="s">
        <v>56</v>
      </c>
      <c r="D694" s="137"/>
      <c r="E694" s="137"/>
      <c r="F694" s="137"/>
      <c r="G694" s="137"/>
      <c r="H694" s="3"/>
      <c r="I694" s="28"/>
      <c r="J694" s="67"/>
      <c r="K694" s="28"/>
      <c r="L694" s="67"/>
    </row>
    <row r="695" spans="1:12" ht="16.5" x14ac:dyDescent="0.3">
      <c r="A695" s="53"/>
      <c r="B695" s="74"/>
      <c r="C695" s="136" t="s">
        <v>57</v>
      </c>
      <c r="D695" s="137"/>
      <c r="E695" s="137"/>
      <c r="F695" s="137"/>
      <c r="G695" s="137"/>
      <c r="H695" s="3"/>
      <c r="I695" s="28"/>
      <c r="J695" s="67"/>
      <c r="K695" s="28"/>
      <c r="L695" s="67"/>
    </row>
    <row r="696" spans="1:12" ht="16.5" x14ac:dyDescent="0.3">
      <c r="A696" s="53"/>
      <c r="B696" s="74"/>
      <c r="C696" s="138" t="s">
        <v>58</v>
      </c>
      <c r="D696" s="139"/>
      <c r="E696" s="139"/>
      <c r="F696" s="139"/>
      <c r="G696" s="139"/>
      <c r="H696" s="3"/>
      <c r="I696" s="28"/>
      <c r="J696" s="3"/>
      <c r="K696" s="28"/>
      <c r="L696" s="67"/>
    </row>
    <row r="697" spans="1:12" ht="15.75" customHeight="1" x14ac:dyDescent="0.25">
      <c r="A697" s="19"/>
      <c r="B697" s="20"/>
      <c r="C697" s="136" t="s">
        <v>300</v>
      </c>
      <c r="D697" s="137"/>
      <c r="E697" s="137"/>
      <c r="F697" s="137"/>
      <c r="G697" s="137"/>
      <c r="H697" s="3"/>
      <c r="I697" s="28"/>
      <c r="J697" s="3"/>
      <c r="K697" s="28"/>
      <c r="L697" s="67"/>
    </row>
    <row r="698" spans="1:12" ht="15.75" customHeight="1" x14ac:dyDescent="0.25">
      <c r="A698" s="19"/>
      <c r="B698" s="20"/>
      <c r="C698" s="138" t="s">
        <v>301</v>
      </c>
      <c r="D698" s="139"/>
      <c r="E698" s="139"/>
      <c r="F698" s="139"/>
      <c r="G698" s="139"/>
      <c r="H698" s="3"/>
      <c r="I698" s="28"/>
      <c r="J698" s="3"/>
      <c r="K698" s="28"/>
      <c r="L698" s="67"/>
    </row>
    <row r="699" spans="1:12" ht="16.5" x14ac:dyDescent="0.3">
      <c r="A699" s="53"/>
      <c r="B699" s="74"/>
      <c r="C699" s="136" t="s">
        <v>302</v>
      </c>
      <c r="D699" s="137"/>
      <c r="E699" s="137"/>
      <c r="F699" s="137"/>
      <c r="G699" s="137"/>
      <c r="H699" s="3"/>
      <c r="I699" s="28"/>
      <c r="J699" s="67"/>
      <c r="K699" s="28"/>
      <c r="L699" s="67"/>
    </row>
    <row r="700" spans="1:12" ht="16.5" x14ac:dyDescent="0.3">
      <c r="A700" s="53"/>
      <c r="B700" s="74"/>
      <c r="C700" s="21" t="s">
        <v>295</v>
      </c>
      <c r="D700" s="82"/>
      <c r="E700" s="82"/>
      <c r="F700" s="82"/>
      <c r="G700" s="83"/>
      <c r="H700" s="3"/>
      <c r="I700" s="28"/>
      <c r="J700" s="67"/>
      <c r="K700" s="28"/>
      <c r="L700" s="67"/>
    </row>
    <row r="701" spans="1:12" ht="16.5" x14ac:dyDescent="0.3">
      <c r="A701" s="53"/>
      <c r="B701" s="74"/>
      <c r="C701" s="136" t="s">
        <v>59</v>
      </c>
      <c r="D701" s="137"/>
      <c r="E701" s="137"/>
      <c r="F701" s="137"/>
      <c r="G701" s="137"/>
      <c r="H701" s="3"/>
      <c r="I701" s="28"/>
      <c r="J701" s="67">
        <f>J703+J704</f>
        <v>349455.6</v>
      </c>
      <c r="K701" s="28"/>
      <c r="L701" s="67"/>
    </row>
    <row r="702" spans="1:12" ht="16.5" x14ac:dyDescent="0.3">
      <c r="A702" s="53"/>
      <c r="B702" s="74"/>
      <c r="C702" s="84" t="s">
        <v>58</v>
      </c>
      <c r="D702" s="82"/>
      <c r="E702" s="82"/>
      <c r="F702" s="82"/>
      <c r="G702" s="83"/>
      <c r="H702" s="3"/>
      <c r="I702" s="28"/>
      <c r="J702" s="67"/>
      <c r="K702" s="28"/>
      <c r="L702" s="67"/>
    </row>
    <row r="703" spans="1:12" ht="16.5" x14ac:dyDescent="0.3">
      <c r="A703" s="53"/>
      <c r="B703" s="74"/>
      <c r="C703" s="85" t="s">
        <v>287</v>
      </c>
      <c r="D703" s="82"/>
      <c r="E703" s="82"/>
      <c r="F703" s="82"/>
      <c r="G703" s="83"/>
      <c r="H703" s="3"/>
      <c r="I703" s="28"/>
      <c r="J703" s="67">
        <f>J689</f>
        <v>349455.6</v>
      </c>
      <c r="K703" s="28"/>
      <c r="L703" s="67"/>
    </row>
    <row r="704" spans="1:12" ht="16.5" x14ac:dyDescent="0.3">
      <c r="A704" s="53"/>
      <c r="B704" s="74"/>
      <c r="C704" s="28" t="s">
        <v>321</v>
      </c>
      <c r="D704" s="82"/>
      <c r="E704" s="82"/>
      <c r="F704" s="82"/>
      <c r="G704" s="83"/>
      <c r="H704" s="3"/>
      <c r="I704" s="28"/>
      <c r="J704" s="67"/>
      <c r="K704" s="28"/>
      <c r="L704" s="67"/>
    </row>
    <row r="705" spans="1:12" ht="15.75" customHeight="1" x14ac:dyDescent="0.3">
      <c r="A705" s="53"/>
      <c r="B705" s="74"/>
      <c r="C705" s="136" t="s">
        <v>182</v>
      </c>
      <c r="D705" s="137"/>
      <c r="E705" s="137"/>
      <c r="F705" s="137"/>
      <c r="G705" s="137"/>
      <c r="H705" s="3"/>
      <c r="I705" s="28"/>
      <c r="J705" s="67"/>
      <c r="K705" s="28"/>
      <c r="L705" s="67"/>
    </row>
    <row r="706" spans="1:12" ht="15.75" customHeight="1" x14ac:dyDescent="0.3">
      <c r="A706" s="53"/>
      <c r="B706" s="74"/>
      <c r="C706" s="136" t="s">
        <v>326</v>
      </c>
      <c r="D706" s="137"/>
      <c r="E706" s="137"/>
      <c r="F706" s="137"/>
      <c r="G706" s="137"/>
      <c r="H706" s="3"/>
      <c r="I706" s="28"/>
      <c r="J706" s="67"/>
      <c r="K706" s="28"/>
      <c r="L706" s="67"/>
    </row>
    <row r="707" spans="1:12" ht="15.75" customHeight="1" x14ac:dyDescent="0.3">
      <c r="A707" s="53"/>
      <c r="B707" s="74"/>
      <c r="C707" s="136" t="s">
        <v>313</v>
      </c>
      <c r="D707" s="137"/>
      <c r="E707" s="137"/>
      <c r="F707" s="137"/>
      <c r="G707" s="137"/>
      <c r="H707" s="3"/>
      <c r="I707" s="28"/>
      <c r="J707" s="67"/>
      <c r="K707" s="28"/>
      <c r="L707" s="67"/>
    </row>
    <row r="708" spans="1:12" ht="15.75" customHeight="1" x14ac:dyDescent="0.3">
      <c r="A708" s="53"/>
      <c r="B708" s="74"/>
      <c r="C708" s="136" t="s">
        <v>314</v>
      </c>
      <c r="D708" s="137"/>
      <c r="E708" s="137"/>
      <c r="F708" s="137"/>
      <c r="G708" s="137"/>
      <c r="H708" s="3"/>
      <c r="I708" s="28"/>
      <c r="J708" s="67"/>
      <c r="K708" s="28"/>
      <c r="L708" s="67"/>
    </row>
    <row r="709" spans="1:12" ht="15.75" customHeight="1" x14ac:dyDescent="0.3">
      <c r="A709" s="53"/>
      <c r="B709" s="74"/>
      <c r="C709" s="136" t="s">
        <v>315</v>
      </c>
      <c r="D709" s="137"/>
      <c r="E709" s="137"/>
      <c r="F709" s="137"/>
      <c r="G709" s="137"/>
      <c r="H709" s="3"/>
      <c r="I709" s="28"/>
      <c r="J709" s="67"/>
      <c r="K709" s="28"/>
      <c r="L709" s="67"/>
    </row>
    <row r="710" spans="1:12" ht="15.75" customHeight="1" x14ac:dyDescent="0.3">
      <c r="A710" s="53"/>
      <c r="B710" s="74"/>
      <c r="C710" s="86" t="s">
        <v>58</v>
      </c>
      <c r="D710" s="82"/>
      <c r="E710" s="82"/>
      <c r="F710" s="82"/>
      <c r="G710" s="83"/>
      <c r="H710" s="3"/>
      <c r="I710" s="28"/>
      <c r="J710" s="67"/>
      <c r="K710" s="28"/>
      <c r="L710" s="67"/>
    </row>
    <row r="711" spans="1:12" ht="15.75" customHeight="1" x14ac:dyDescent="0.3">
      <c r="A711" s="53"/>
      <c r="B711" s="74"/>
      <c r="C711" s="28" t="s">
        <v>187</v>
      </c>
      <c r="D711" s="82"/>
      <c r="E711" s="82"/>
      <c r="F711" s="82"/>
      <c r="G711" s="83"/>
      <c r="H711" s="3"/>
      <c r="I711" s="28"/>
      <c r="J711" s="67"/>
      <c r="K711" s="28"/>
      <c r="L711" s="67"/>
    </row>
    <row r="712" spans="1:12" ht="15.75" customHeight="1" x14ac:dyDescent="0.3">
      <c r="A712" s="53"/>
      <c r="B712" s="74"/>
      <c r="C712" s="28" t="s">
        <v>322</v>
      </c>
      <c r="D712" s="82"/>
      <c r="E712" s="82"/>
      <c r="F712" s="82"/>
      <c r="G712" s="83"/>
      <c r="H712" s="3"/>
      <c r="I712" s="28"/>
      <c r="J712" s="67"/>
      <c r="K712" s="28"/>
      <c r="L712" s="67"/>
    </row>
    <row r="713" spans="1:12" ht="15.75" customHeight="1" x14ac:dyDescent="0.3">
      <c r="A713" s="53"/>
      <c r="B713" s="74"/>
      <c r="C713" s="136" t="s">
        <v>316</v>
      </c>
      <c r="D713" s="137"/>
      <c r="E713" s="137"/>
      <c r="F713" s="137"/>
      <c r="G713" s="137"/>
      <c r="H713" s="3"/>
      <c r="I713" s="28"/>
      <c r="J713" s="67"/>
      <c r="K713" s="28"/>
      <c r="L713" s="67"/>
    </row>
    <row r="714" spans="1:12" ht="16.5" x14ac:dyDescent="0.3">
      <c r="A714" s="53"/>
      <c r="B714" s="74"/>
      <c r="C714" s="144" t="s">
        <v>353</v>
      </c>
      <c r="D714" s="145"/>
      <c r="E714" s="145"/>
      <c r="F714" s="145"/>
      <c r="G714" s="145"/>
      <c r="H714" s="3"/>
      <c r="I714" s="28"/>
      <c r="J714" s="87">
        <f>J692+J707+J708+J709+J713</f>
        <v>349455.6</v>
      </c>
      <c r="K714" s="28"/>
      <c r="L714" s="67"/>
    </row>
    <row r="715" spans="1:12" ht="15.75" customHeight="1" x14ac:dyDescent="0.3">
      <c r="A715" s="53"/>
      <c r="B715" s="74"/>
      <c r="C715" s="138" t="s">
        <v>58</v>
      </c>
      <c r="D715" s="139"/>
      <c r="E715" s="139"/>
      <c r="F715" s="139"/>
      <c r="G715" s="139"/>
      <c r="H715" s="3"/>
      <c r="I715" s="28"/>
      <c r="J715" s="3"/>
      <c r="K715" s="28"/>
      <c r="L715" s="67"/>
    </row>
    <row r="716" spans="1:12" ht="15.75" customHeight="1" x14ac:dyDescent="0.3">
      <c r="A716" s="53"/>
      <c r="B716" s="74"/>
      <c r="C716" s="136" t="s">
        <v>310</v>
      </c>
      <c r="D716" s="137"/>
      <c r="E716" s="137"/>
      <c r="F716" s="137"/>
      <c r="G716" s="137"/>
      <c r="H716" s="3"/>
      <c r="I716" s="28"/>
      <c r="J716" s="67"/>
      <c r="K716" s="28"/>
      <c r="L716" s="67"/>
    </row>
    <row r="717" spans="1:12" ht="15.75" customHeight="1" x14ac:dyDescent="0.25">
      <c r="A717" s="19"/>
      <c r="B717" s="20"/>
      <c r="C717" s="136" t="s">
        <v>311</v>
      </c>
      <c r="D717" s="137"/>
      <c r="E717" s="137"/>
      <c r="F717" s="137"/>
      <c r="G717" s="137"/>
      <c r="H717" s="3"/>
      <c r="I717" s="28"/>
      <c r="J717" s="67"/>
      <c r="K717" s="28"/>
      <c r="L717" s="67"/>
    </row>
    <row r="718" spans="1:12" ht="15.75" customHeight="1" x14ac:dyDescent="0.25">
      <c r="A718" s="19"/>
      <c r="B718" s="20"/>
      <c r="C718" s="147" t="s">
        <v>163</v>
      </c>
      <c r="D718" s="147"/>
      <c r="E718" s="147"/>
      <c r="F718" s="147"/>
      <c r="G718" s="147"/>
      <c r="H718" s="147"/>
      <c r="I718" s="147"/>
      <c r="J718" s="147"/>
      <c r="K718" s="147"/>
      <c r="L718" s="147"/>
    </row>
    <row r="719" spans="1:12" ht="31.5" customHeight="1" x14ac:dyDescent="0.25">
      <c r="A719" s="62" t="s">
        <v>170</v>
      </c>
      <c r="B719" s="20" t="s">
        <v>224</v>
      </c>
      <c r="C719" s="21" t="s">
        <v>165</v>
      </c>
      <c r="D719" s="63" t="s">
        <v>65</v>
      </c>
      <c r="E719" s="64">
        <v>0.59</v>
      </c>
      <c r="F719" s="28"/>
      <c r="G719" s="65">
        <f>E719</f>
        <v>0.59</v>
      </c>
      <c r="H719" s="3"/>
      <c r="I719" s="28"/>
      <c r="J719" s="3"/>
      <c r="K719" s="28"/>
      <c r="L719" s="3"/>
    </row>
    <row r="720" spans="1:12" ht="47.25" customHeight="1" x14ac:dyDescent="0.25">
      <c r="A720" s="19"/>
      <c r="B720" s="91" t="s">
        <v>410</v>
      </c>
      <c r="C720" s="84" t="s">
        <v>285</v>
      </c>
      <c r="D720" s="28"/>
      <c r="E720" s="28"/>
      <c r="F720" s="28"/>
      <c r="G720" s="29"/>
      <c r="H720" s="3"/>
      <c r="I720" s="28"/>
      <c r="J720" s="3"/>
      <c r="K720" s="28"/>
      <c r="L720" s="3"/>
    </row>
    <row r="721" spans="1:12" ht="15.75" customHeight="1" x14ac:dyDescent="0.25">
      <c r="A721" s="19"/>
      <c r="B721" s="66">
        <v>1</v>
      </c>
      <c r="C721" s="21" t="s">
        <v>36</v>
      </c>
      <c r="D721" s="28"/>
      <c r="E721" s="28"/>
      <c r="F721" s="28"/>
      <c r="G721" s="29"/>
      <c r="H721" s="67">
        <v>123.23</v>
      </c>
      <c r="I721" s="64">
        <v>0.7</v>
      </c>
      <c r="J721" s="67">
        <f>G719*H721*I721</f>
        <v>50.89</v>
      </c>
      <c r="K721" s="64">
        <v>23.57</v>
      </c>
      <c r="L721" s="67">
        <f>J721*K721</f>
        <v>1199.48</v>
      </c>
    </row>
    <row r="722" spans="1:12" ht="15.75" customHeight="1" x14ac:dyDescent="0.25">
      <c r="A722" s="19"/>
      <c r="B722" s="66">
        <v>2</v>
      </c>
      <c r="C722" s="21" t="s">
        <v>37</v>
      </c>
      <c r="D722" s="28"/>
      <c r="E722" s="28"/>
      <c r="F722" s="64"/>
      <c r="G722" s="29"/>
      <c r="H722" s="67">
        <v>280.93</v>
      </c>
      <c r="I722" s="64">
        <v>0.7</v>
      </c>
      <c r="J722" s="67">
        <f>G719*H722*I722</f>
        <v>116.02</v>
      </c>
      <c r="K722" s="28"/>
      <c r="L722" s="3"/>
    </row>
    <row r="723" spans="1:12" ht="15.75" customHeight="1" x14ac:dyDescent="0.25">
      <c r="A723" s="19"/>
      <c r="B723" s="66">
        <v>3</v>
      </c>
      <c r="C723" s="21" t="s">
        <v>234</v>
      </c>
      <c r="D723" s="28"/>
      <c r="E723" s="28"/>
      <c r="F723" s="28"/>
      <c r="G723" s="29"/>
      <c r="H723" s="67">
        <v>24.65</v>
      </c>
      <c r="I723" s="64">
        <v>0.7</v>
      </c>
      <c r="J723" s="67">
        <f>G719*H723*I723</f>
        <v>10.18</v>
      </c>
      <c r="K723" s="64">
        <v>23.57</v>
      </c>
      <c r="L723" s="67">
        <f>J723*K723</f>
        <v>239.94</v>
      </c>
    </row>
    <row r="724" spans="1:12" ht="15.75" customHeight="1" x14ac:dyDescent="0.25">
      <c r="A724" s="19"/>
      <c r="B724" s="66">
        <v>4</v>
      </c>
      <c r="C724" s="21" t="s">
        <v>38</v>
      </c>
      <c r="D724" s="28"/>
      <c r="E724" s="28"/>
      <c r="F724" s="64"/>
      <c r="G724" s="29"/>
      <c r="H724" s="67">
        <v>85.49</v>
      </c>
      <c r="I724" s="64">
        <v>0</v>
      </c>
      <c r="J724" s="67"/>
      <c r="K724" s="28"/>
      <c r="L724" s="3"/>
    </row>
    <row r="725" spans="1:12" ht="16.5" x14ac:dyDescent="0.25">
      <c r="A725" s="19"/>
      <c r="B725" s="20"/>
      <c r="C725" s="21" t="s">
        <v>39</v>
      </c>
      <c r="D725" s="63" t="s">
        <v>27</v>
      </c>
      <c r="E725" s="64">
        <v>14.1</v>
      </c>
      <c r="F725" s="64">
        <v>0.7</v>
      </c>
      <c r="G725" s="92">
        <f>E725*F725*G719</f>
        <v>5.8232999999999997</v>
      </c>
      <c r="H725" s="3"/>
      <c r="I725" s="28"/>
      <c r="J725" s="3"/>
      <c r="K725" s="28"/>
      <c r="L725" s="3"/>
    </row>
    <row r="726" spans="1:12" ht="16.5" x14ac:dyDescent="0.25">
      <c r="A726" s="19"/>
      <c r="B726" s="20"/>
      <c r="C726" s="21" t="s">
        <v>40</v>
      </c>
      <c r="D726" s="63" t="s">
        <v>27</v>
      </c>
      <c r="E726" s="64">
        <v>1.75</v>
      </c>
      <c r="F726" s="64">
        <v>0.7</v>
      </c>
      <c r="G726" s="93">
        <f>E726*F726*G719</f>
        <v>0.72275</v>
      </c>
      <c r="H726" s="3"/>
      <c r="I726" s="28"/>
      <c r="J726" s="3"/>
      <c r="K726" s="28"/>
      <c r="L726" s="3"/>
    </row>
    <row r="727" spans="1:12" ht="16.5" x14ac:dyDescent="0.25">
      <c r="A727" s="19"/>
      <c r="B727" s="20"/>
      <c r="C727" s="69" t="s">
        <v>41</v>
      </c>
      <c r="D727" s="70"/>
      <c r="E727" s="70"/>
      <c r="F727" s="70"/>
      <c r="G727" s="71"/>
      <c r="H727" s="72">
        <f>H721+H722+H724</f>
        <v>489.65</v>
      </c>
      <c r="I727" s="70"/>
      <c r="J727" s="72">
        <f>J721+J722+J724</f>
        <v>166.91</v>
      </c>
      <c r="K727" s="70"/>
      <c r="L727" s="73"/>
    </row>
    <row r="728" spans="1:12" ht="16.5" x14ac:dyDescent="0.3">
      <c r="A728" s="19"/>
      <c r="B728" s="74"/>
      <c r="C728" s="21" t="s">
        <v>42</v>
      </c>
      <c r="D728" s="28"/>
      <c r="E728" s="28"/>
      <c r="F728" s="28"/>
      <c r="G728" s="29"/>
      <c r="H728" s="3"/>
      <c r="I728" s="28"/>
      <c r="J728" s="67">
        <f>J721+J723</f>
        <v>61.07</v>
      </c>
      <c r="K728" s="28"/>
      <c r="L728" s="67">
        <f>L721+L723</f>
        <v>1439.42</v>
      </c>
    </row>
    <row r="729" spans="1:12" ht="16.5" x14ac:dyDescent="0.25">
      <c r="A729" s="19"/>
      <c r="B729" s="20" t="s">
        <v>396</v>
      </c>
      <c r="C729" s="21" t="s">
        <v>168</v>
      </c>
      <c r="D729" s="63" t="s">
        <v>44</v>
      </c>
      <c r="E729" s="28">
        <v>93</v>
      </c>
      <c r="F729" s="28"/>
      <c r="G729" s="75">
        <f>E729</f>
        <v>93</v>
      </c>
      <c r="H729" s="3"/>
      <c r="I729" s="28"/>
      <c r="J729" s="67">
        <f>G729*J728/100</f>
        <v>56.8</v>
      </c>
      <c r="K729" s="28"/>
      <c r="L729" s="67">
        <f>L728*G729/100</f>
        <v>1338.66</v>
      </c>
    </row>
    <row r="730" spans="1:12" ht="16.5" x14ac:dyDescent="0.25">
      <c r="A730" s="19"/>
      <c r="B730" s="20" t="s">
        <v>397</v>
      </c>
      <c r="C730" s="21" t="s">
        <v>169</v>
      </c>
      <c r="D730" s="63" t="s">
        <v>44</v>
      </c>
      <c r="E730" s="28">
        <v>62</v>
      </c>
      <c r="F730" s="28"/>
      <c r="G730" s="75">
        <f>E730</f>
        <v>62</v>
      </c>
      <c r="H730" s="3"/>
      <c r="I730" s="28"/>
      <c r="J730" s="67">
        <f>G730*J728/100</f>
        <v>37.86</v>
      </c>
      <c r="K730" s="28"/>
      <c r="L730" s="67">
        <f>L728*G730/100</f>
        <v>892.44</v>
      </c>
    </row>
    <row r="731" spans="1:12" ht="16.5" x14ac:dyDescent="0.25">
      <c r="A731" s="76"/>
      <c r="B731" s="77"/>
      <c r="C731" s="78" t="s">
        <v>46</v>
      </c>
      <c r="D731" s="70"/>
      <c r="E731" s="70"/>
      <c r="F731" s="70"/>
      <c r="G731" s="71"/>
      <c r="H731" s="73"/>
      <c r="I731" s="70"/>
      <c r="J731" s="79">
        <f>J730+J729+J727</f>
        <v>261.57</v>
      </c>
      <c r="K731" s="70"/>
      <c r="L731" s="79"/>
    </row>
    <row r="732" spans="1:12" ht="33" x14ac:dyDescent="0.25">
      <c r="A732" s="62" t="s">
        <v>172</v>
      </c>
      <c r="B732" s="20" t="s">
        <v>225</v>
      </c>
      <c r="C732" s="21" t="s">
        <v>166</v>
      </c>
      <c r="D732" s="63" t="s">
        <v>54</v>
      </c>
      <c r="E732" s="28">
        <v>0.59</v>
      </c>
      <c r="F732" s="28"/>
      <c r="G732" s="65">
        <f>E732</f>
        <v>0.59</v>
      </c>
      <c r="H732" s="67">
        <v>22.33</v>
      </c>
      <c r="I732" s="64"/>
      <c r="J732" s="67">
        <f>G732*H732</f>
        <v>13.17</v>
      </c>
      <c r="K732" s="64">
        <v>9.31</v>
      </c>
      <c r="L732" s="67">
        <f>J732*K732</f>
        <v>122.61</v>
      </c>
    </row>
    <row r="733" spans="1:12" ht="16.5" x14ac:dyDescent="0.25">
      <c r="A733" s="76"/>
      <c r="B733" s="77"/>
      <c r="C733" s="78" t="s">
        <v>46</v>
      </c>
      <c r="D733" s="70"/>
      <c r="E733" s="70"/>
      <c r="F733" s="70"/>
      <c r="G733" s="98"/>
      <c r="H733" s="73"/>
      <c r="I733" s="70"/>
      <c r="J733" s="79">
        <f>J732</f>
        <v>13.17</v>
      </c>
      <c r="K733" s="70"/>
      <c r="L733" s="79">
        <f>L732</f>
        <v>122.61</v>
      </c>
    </row>
    <row r="734" spans="1:12" ht="49.5" x14ac:dyDescent="0.25">
      <c r="A734" s="62" t="s">
        <v>263</v>
      </c>
      <c r="B734" s="20" t="s">
        <v>226</v>
      </c>
      <c r="C734" s="21" t="s">
        <v>167</v>
      </c>
      <c r="D734" s="63" t="s">
        <v>54</v>
      </c>
      <c r="E734" s="28">
        <v>0.59</v>
      </c>
      <c r="F734" s="28"/>
      <c r="G734" s="65">
        <f>E734</f>
        <v>0.59</v>
      </c>
      <c r="H734" s="67">
        <v>31.12</v>
      </c>
      <c r="I734" s="64"/>
      <c r="J734" s="67">
        <f>G734*H734</f>
        <v>18.36</v>
      </c>
      <c r="K734" s="64">
        <v>9.31</v>
      </c>
      <c r="L734" s="67">
        <f>J734*K734</f>
        <v>170.93</v>
      </c>
    </row>
    <row r="735" spans="1:12" ht="16.5" x14ac:dyDescent="0.25">
      <c r="A735" s="76"/>
      <c r="B735" s="77"/>
      <c r="C735" s="78" t="s">
        <v>46</v>
      </c>
      <c r="D735" s="70"/>
      <c r="E735" s="70"/>
      <c r="F735" s="70"/>
      <c r="G735" s="71"/>
      <c r="H735" s="73"/>
      <c r="I735" s="70"/>
      <c r="J735" s="79">
        <f>J734</f>
        <v>18.36</v>
      </c>
      <c r="K735" s="70"/>
      <c r="L735" s="79">
        <f>L734</f>
        <v>170.93</v>
      </c>
    </row>
    <row r="736" spans="1:12" ht="16.5" x14ac:dyDescent="0.25">
      <c r="A736" s="19"/>
      <c r="B736" s="20"/>
      <c r="C736" s="144" t="s">
        <v>354</v>
      </c>
      <c r="D736" s="145"/>
      <c r="E736" s="145"/>
      <c r="F736" s="145"/>
      <c r="G736" s="145"/>
      <c r="H736" s="3"/>
      <c r="I736" s="28"/>
      <c r="J736" s="67">
        <f>J738+J739+J745+J749</f>
        <v>198.44</v>
      </c>
      <c r="K736" s="28"/>
      <c r="L736" s="3"/>
    </row>
    <row r="737" spans="1:12" ht="16.5" x14ac:dyDescent="0.25">
      <c r="A737" s="19"/>
      <c r="B737" s="20"/>
      <c r="C737" s="138" t="s">
        <v>55</v>
      </c>
      <c r="D737" s="139"/>
      <c r="E737" s="139"/>
      <c r="F737" s="139"/>
      <c r="G737" s="139"/>
      <c r="H737" s="3"/>
      <c r="I737" s="28"/>
      <c r="J737" s="3"/>
      <c r="K737" s="28"/>
      <c r="L737" s="3"/>
    </row>
    <row r="738" spans="1:12" ht="16.5" x14ac:dyDescent="0.25">
      <c r="A738" s="19"/>
      <c r="B738" s="20"/>
      <c r="C738" s="136" t="s">
        <v>56</v>
      </c>
      <c r="D738" s="137"/>
      <c r="E738" s="137"/>
      <c r="F738" s="137"/>
      <c r="G738" s="137"/>
      <c r="H738" s="3"/>
      <c r="I738" s="28"/>
      <c r="J738" s="67">
        <f>J721</f>
        <v>50.89</v>
      </c>
      <c r="K738" s="28"/>
      <c r="L738" s="67">
        <f>L721</f>
        <v>1199.48</v>
      </c>
    </row>
    <row r="739" spans="1:12" ht="16.5" x14ac:dyDescent="0.25">
      <c r="A739" s="19"/>
      <c r="B739" s="20"/>
      <c r="C739" s="136" t="s">
        <v>57</v>
      </c>
      <c r="D739" s="137"/>
      <c r="E739" s="137"/>
      <c r="F739" s="137"/>
      <c r="G739" s="137"/>
      <c r="H739" s="3"/>
      <c r="I739" s="28"/>
      <c r="J739" s="67">
        <f>J741+J744</f>
        <v>116.02</v>
      </c>
      <c r="K739" s="28"/>
      <c r="L739" s="67"/>
    </row>
    <row r="740" spans="1:12" ht="16.5" x14ac:dyDescent="0.25">
      <c r="A740" s="19"/>
      <c r="B740" s="20"/>
      <c r="C740" s="138" t="s">
        <v>58</v>
      </c>
      <c r="D740" s="139"/>
      <c r="E740" s="139"/>
      <c r="F740" s="139"/>
      <c r="G740" s="139"/>
      <c r="H740" s="3"/>
      <c r="I740" s="28"/>
      <c r="J740" s="3"/>
      <c r="K740" s="28"/>
      <c r="L740" s="67"/>
    </row>
    <row r="741" spans="1:12" ht="15.75" customHeight="1" x14ac:dyDescent="0.25">
      <c r="A741" s="19"/>
      <c r="B741" s="20"/>
      <c r="C741" s="136" t="s">
        <v>300</v>
      </c>
      <c r="D741" s="137"/>
      <c r="E741" s="137"/>
      <c r="F741" s="137"/>
      <c r="G741" s="137"/>
      <c r="H741" s="3"/>
      <c r="I741" s="28"/>
      <c r="J741" s="3">
        <f>J722</f>
        <v>116.02</v>
      </c>
      <c r="K741" s="28"/>
      <c r="L741" s="67"/>
    </row>
    <row r="742" spans="1:12" ht="15.75" customHeight="1" x14ac:dyDescent="0.25">
      <c r="A742" s="19"/>
      <c r="B742" s="20"/>
      <c r="C742" s="138" t="s">
        <v>301</v>
      </c>
      <c r="D742" s="139"/>
      <c r="E742" s="139"/>
      <c r="F742" s="139"/>
      <c r="G742" s="139"/>
      <c r="H742" s="3"/>
      <c r="I742" s="28"/>
      <c r="J742" s="3"/>
      <c r="K742" s="28"/>
      <c r="L742" s="67"/>
    </row>
    <row r="743" spans="1:12" ht="16.5" x14ac:dyDescent="0.25">
      <c r="A743" s="19"/>
      <c r="B743" s="20"/>
      <c r="C743" s="136" t="s">
        <v>302</v>
      </c>
      <c r="D743" s="137"/>
      <c r="E743" s="137"/>
      <c r="F743" s="137"/>
      <c r="G743" s="137"/>
      <c r="H743" s="3"/>
      <c r="I743" s="28"/>
      <c r="J743" s="67">
        <f>J723</f>
        <v>10.18</v>
      </c>
      <c r="K743" s="28"/>
      <c r="L743" s="67">
        <f>L723</f>
        <v>239.94</v>
      </c>
    </row>
    <row r="744" spans="1:12" ht="16.5" x14ac:dyDescent="0.25">
      <c r="A744" s="19"/>
      <c r="B744" s="20"/>
      <c r="C744" s="21" t="s">
        <v>295</v>
      </c>
      <c r="D744" s="82"/>
      <c r="E744" s="82"/>
      <c r="F744" s="82"/>
      <c r="G744" s="83"/>
      <c r="H744" s="3"/>
      <c r="I744" s="28"/>
      <c r="J744" s="67"/>
      <c r="K744" s="28"/>
      <c r="L744" s="67"/>
    </row>
    <row r="745" spans="1:12" ht="16.5" x14ac:dyDescent="0.25">
      <c r="A745" s="19"/>
      <c r="B745" s="20"/>
      <c r="C745" s="136" t="s">
        <v>59</v>
      </c>
      <c r="D745" s="137"/>
      <c r="E745" s="137"/>
      <c r="F745" s="137"/>
      <c r="G745" s="137"/>
      <c r="H745" s="3"/>
      <c r="I745" s="28"/>
      <c r="J745" s="67"/>
      <c r="K745" s="28"/>
      <c r="L745" s="67"/>
    </row>
    <row r="746" spans="1:12" ht="16.5" x14ac:dyDescent="0.25">
      <c r="A746" s="19"/>
      <c r="B746" s="20"/>
      <c r="C746" s="84" t="s">
        <v>58</v>
      </c>
      <c r="D746" s="82"/>
      <c r="E746" s="82"/>
      <c r="F746" s="82"/>
      <c r="G746" s="83"/>
      <c r="H746" s="3"/>
      <c r="I746" s="28"/>
      <c r="J746" s="67"/>
      <c r="K746" s="28"/>
      <c r="L746" s="67"/>
    </row>
    <row r="747" spans="1:12" ht="15.75" customHeight="1" x14ac:dyDescent="0.25">
      <c r="A747" s="19"/>
      <c r="B747" s="20"/>
      <c r="C747" s="85" t="s">
        <v>287</v>
      </c>
      <c r="D747" s="82"/>
      <c r="E747" s="82"/>
      <c r="F747" s="82"/>
      <c r="G747" s="83"/>
      <c r="H747" s="3"/>
      <c r="I747" s="28"/>
      <c r="J747" s="67"/>
      <c r="K747" s="28"/>
      <c r="L747" s="67"/>
    </row>
    <row r="748" spans="1:12" ht="16.5" x14ac:dyDescent="0.25">
      <c r="A748" s="19"/>
      <c r="B748" s="20"/>
      <c r="C748" s="28" t="s">
        <v>321</v>
      </c>
      <c r="D748" s="82"/>
      <c r="E748" s="82"/>
      <c r="F748" s="82"/>
      <c r="G748" s="83"/>
      <c r="H748" s="3"/>
      <c r="I748" s="28"/>
      <c r="J748" s="67"/>
      <c r="K748" s="28"/>
      <c r="L748" s="67"/>
    </row>
    <row r="749" spans="1:12" ht="15.75" customHeight="1" x14ac:dyDescent="0.25">
      <c r="A749" s="19"/>
      <c r="B749" s="20"/>
      <c r="C749" s="136" t="s">
        <v>182</v>
      </c>
      <c r="D749" s="137"/>
      <c r="E749" s="137"/>
      <c r="F749" s="137"/>
      <c r="G749" s="137"/>
      <c r="H749" s="3"/>
      <c r="I749" s="28"/>
      <c r="J749" s="67">
        <f>J732+J734</f>
        <v>31.53</v>
      </c>
      <c r="K749" s="28"/>
      <c r="L749" s="67">
        <f>L732+L734</f>
        <v>293.54000000000002</v>
      </c>
    </row>
    <row r="750" spans="1:12" ht="15.75" customHeight="1" x14ac:dyDescent="0.25">
      <c r="A750" s="19"/>
      <c r="B750" s="20"/>
      <c r="C750" s="136" t="s">
        <v>326</v>
      </c>
      <c r="D750" s="137"/>
      <c r="E750" s="137"/>
      <c r="F750" s="137"/>
      <c r="G750" s="137"/>
      <c r="H750" s="3"/>
      <c r="I750" s="28"/>
      <c r="J750" s="67">
        <f>J728</f>
        <v>61.07</v>
      </c>
      <c r="K750" s="28"/>
      <c r="L750" s="67">
        <f>L728</f>
        <v>1439.42</v>
      </c>
    </row>
    <row r="751" spans="1:12" ht="15.75" customHeight="1" x14ac:dyDescent="0.25">
      <c r="A751" s="19"/>
      <c r="B751" s="20"/>
      <c r="C751" s="136" t="s">
        <v>313</v>
      </c>
      <c r="D751" s="137"/>
      <c r="E751" s="137"/>
      <c r="F751" s="137"/>
      <c r="G751" s="137"/>
      <c r="H751" s="3"/>
      <c r="I751" s="28"/>
      <c r="J751" s="67">
        <f>J729</f>
        <v>56.8</v>
      </c>
      <c r="K751" s="28"/>
      <c r="L751" s="67">
        <f t="shared" ref="L751:L752" si="11">L729</f>
        <v>1338.66</v>
      </c>
    </row>
    <row r="752" spans="1:12" ht="15.75" customHeight="1" x14ac:dyDescent="0.25">
      <c r="A752" s="19"/>
      <c r="B752" s="20"/>
      <c r="C752" s="136" t="s">
        <v>314</v>
      </c>
      <c r="D752" s="137"/>
      <c r="E752" s="137"/>
      <c r="F752" s="137"/>
      <c r="G752" s="137"/>
      <c r="H752" s="3"/>
      <c r="I752" s="28"/>
      <c r="J752" s="67">
        <f>J730</f>
        <v>37.86</v>
      </c>
      <c r="K752" s="28"/>
      <c r="L752" s="67">
        <f t="shared" si="11"/>
        <v>892.44</v>
      </c>
    </row>
    <row r="753" spans="1:12" ht="15.75" customHeight="1" x14ac:dyDescent="0.25">
      <c r="A753" s="19"/>
      <c r="B753" s="20"/>
      <c r="C753" s="136" t="s">
        <v>315</v>
      </c>
      <c r="D753" s="137"/>
      <c r="E753" s="137"/>
      <c r="F753" s="137"/>
      <c r="G753" s="137"/>
      <c r="H753" s="3"/>
      <c r="I753" s="28"/>
      <c r="J753" s="67"/>
      <c r="K753" s="28"/>
      <c r="L753" s="67"/>
    </row>
    <row r="754" spans="1:12" ht="15.75" customHeight="1" x14ac:dyDescent="0.25">
      <c r="A754" s="19"/>
      <c r="B754" s="20"/>
      <c r="C754" s="86" t="s">
        <v>58</v>
      </c>
      <c r="D754" s="82"/>
      <c r="E754" s="82"/>
      <c r="F754" s="82"/>
      <c r="G754" s="83"/>
      <c r="H754" s="3"/>
      <c r="I754" s="28"/>
      <c r="J754" s="67"/>
      <c r="K754" s="28"/>
      <c r="L754" s="67"/>
    </row>
    <row r="755" spans="1:12" ht="15.75" customHeight="1" x14ac:dyDescent="0.25">
      <c r="A755" s="19"/>
      <c r="B755" s="20"/>
      <c r="C755" s="28" t="s">
        <v>187</v>
      </c>
      <c r="D755" s="82"/>
      <c r="E755" s="82"/>
      <c r="F755" s="82"/>
      <c r="G755" s="83"/>
      <c r="H755" s="3"/>
      <c r="I755" s="28"/>
      <c r="J755" s="67"/>
      <c r="K755" s="28"/>
      <c r="L755" s="67"/>
    </row>
    <row r="756" spans="1:12" ht="15.75" customHeight="1" x14ac:dyDescent="0.25">
      <c r="A756" s="19"/>
      <c r="B756" s="20"/>
      <c r="C756" s="28" t="s">
        <v>322</v>
      </c>
      <c r="D756" s="82"/>
      <c r="E756" s="82"/>
      <c r="F756" s="82"/>
      <c r="G756" s="83"/>
      <c r="H756" s="3"/>
      <c r="I756" s="28"/>
      <c r="J756" s="67"/>
      <c r="K756" s="28"/>
      <c r="L756" s="67"/>
    </row>
    <row r="757" spans="1:12" ht="15.75" customHeight="1" x14ac:dyDescent="0.25">
      <c r="A757" s="19"/>
      <c r="B757" s="20"/>
      <c r="C757" s="136" t="s">
        <v>316</v>
      </c>
      <c r="D757" s="137"/>
      <c r="E757" s="137"/>
      <c r="F757" s="137"/>
      <c r="G757" s="137"/>
      <c r="H757" s="3"/>
      <c r="I757" s="28"/>
      <c r="J757" s="67"/>
      <c r="K757" s="28"/>
      <c r="L757" s="67"/>
    </row>
    <row r="758" spans="1:12" ht="16.5" x14ac:dyDescent="0.25">
      <c r="A758" s="19"/>
      <c r="B758" s="20"/>
      <c r="C758" s="144" t="s">
        <v>355</v>
      </c>
      <c r="D758" s="145"/>
      <c r="E758" s="145"/>
      <c r="F758" s="145"/>
      <c r="G758" s="145"/>
      <c r="H758" s="3"/>
      <c r="I758" s="28"/>
      <c r="J758" s="87">
        <f>J736+J751+J752+J753+J757</f>
        <v>293.10000000000002</v>
      </c>
      <c r="K758" s="28"/>
      <c r="L758" s="67"/>
    </row>
    <row r="759" spans="1:12" ht="15.75" customHeight="1" x14ac:dyDescent="0.25">
      <c r="A759" s="19"/>
      <c r="B759" s="20"/>
      <c r="C759" s="138" t="s">
        <v>58</v>
      </c>
      <c r="D759" s="139"/>
      <c r="E759" s="139"/>
      <c r="F759" s="139"/>
      <c r="G759" s="139"/>
      <c r="H759" s="3"/>
      <c r="I759" s="28"/>
      <c r="J759" s="3"/>
      <c r="K759" s="28"/>
      <c r="L759" s="67"/>
    </row>
    <row r="760" spans="1:12" ht="15.75" customHeight="1" x14ac:dyDescent="0.25">
      <c r="A760" s="19"/>
      <c r="B760" s="20"/>
      <c r="C760" s="136" t="s">
        <v>310</v>
      </c>
      <c r="D760" s="137"/>
      <c r="E760" s="137"/>
      <c r="F760" s="137"/>
      <c r="G760" s="137"/>
      <c r="H760" s="3"/>
      <c r="I760" s="28"/>
      <c r="J760" s="67"/>
      <c r="K760" s="28"/>
      <c r="L760" s="67"/>
    </row>
    <row r="761" spans="1:12" ht="15.75" customHeight="1" x14ac:dyDescent="0.25">
      <c r="A761" s="19"/>
      <c r="B761" s="20"/>
      <c r="C761" s="136" t="s">
        <v>311</v>
      </c>
      <c r="D761" s="137"/>
      <c r="E761" s="137"/>
      <c r="F761" s="137"/>
      <c r="G761" s="137"/>
      <c r="H761" s="3"/>
      <c r="I761" s="28"/>
      <c r="J761" s="67"/>
      <c r="K761" s="28"/>
      <c r="L761" s="67"/>
    </row>
    <row r="762" spans="1:12" ht="33" customHeight="1" x14ac:dyDescent="0.25">
      <c r="A762" s="19"/>
      <c r="B762" s="20"/>
      <c r="C762" s="147" t="s">
        <v>430</v>
      </c>
      <c r="D762" s="147"/>
      <c r="E762" s="147"/>
      <c r="F762" s="147"/>
      <c r="G762" s="147"/>
      <c r="H762" s="147"/>
      <c r="I762" s="147"/>
      <c r="J762" s="147"/>
      <c r="K762" s="147"/>
      <c r="L762" s="147"/>
    </row>
    <row r="763" spans="1:12" ht="15.75" customHeight="1" x14ac:dyDescent="0.25">
      <c r="A763" s="62" t="s">
        <v>264</v>
      </c>
      <c r="B763" s="20" t="s">
        <v>227</v>
      </c>
      <c r="C763" s="21" t="s">
        <v>171</v>
      </c>
      <c r="D763" s="63" t="s">
        <v>78</v>
      </c>
      <c r="E763" s="64">
        <v>39.658000000000001</v>
      </c>
      <c r="F763" s="28"/>
      <c r="G763" s="68">
        <f>E763</f>
        <v>39.658000000000001</v>
      </c>
      <c r="H763" s="3"/>
      <c r="I763" s="28"/>
      <c r="J763" s="3"/>
      <c r="K763" s="28"/>
      <c r="L763" s="3"/>
    </row>
    <row r="764" spans="1:12" ht="198" x14ac:dyDescent="0.25">
      <c r="A764" s="19"/>
      <c r="B764" s="91" t="s">
        <v>411</v>
      </c>
      <c r="C764" s="84" t="s">
        <v>286</v>
      </c>
      <c r="D764" s="28"/>
      <c r="E764" s="28"/>
      <c r="F764" s="28"/>
      <c r="G764" s="29"/>
      <c r="H764" s="3"/>
      <c r="I764" s="28"/>
      <c r="J764" s="3"/>
      <c r="K764" s="28"/>
      <c r="L764" s="3"/>
    </row>
    <row r="765" spans="1:12" ht="15.75" customHeight="1" x14ac:dyDescent="0.25">
      <c r="A765" s="19"/>
      <c r="B765" s="66">
        <v>1</v>
      </c>
      <c r="C765" s="21" t="s">
        <v>36</v>
      </c>
      <c r="D765" s="28"/>
      <c r="E765" s="28"/>
      <c r="F765" s="28"/>
      <c r="G765" s="29"/>
      <c r="H765" s="67">
        <v>0.6</v>
      </c>
      <c r="I765" s="64">
        <v>1.1499999999999999</v>
      </c>
      <c r="J765" s="67">
        <f>G763*H765*I765</f>
        <v>27.36</v>
      </c>
      <c r="K765" s="64">
        <v>23.57</v>
      </c>
      <c r="L765" s="67">
        <f>J765*K765</f>
        <v>644.88</v>
      </c>
    </row>
    <row r="766" spans="1:12" ht="15.75" customHeight="1" x14ac:dyDescent="0.25">
      <c r="A766" s="19"/>
      <c r="B766" s="66">
        <v>2</v>
      </c>
      <c r="C766" s="21" t="s">
        <v>37</v>
      </c>
      <c r="D766" s="28"/>
      <c r="E766" s="28"/>
      <c r="F766" s="64"/>
      <c r="G766" s="29"/>
      <c r="H766" s="67">
        <v>0.33</v>
      </c>
      <c r="I766" s="64">
        <v>1.25</v>
      </c>
      <c r="J766" s="67">
        <f>G763*H766*I766</f>
        <v>16.36</v>
      </c>
      <c r="K766" s="28"/>
      <c r="L766" s="3"/>
    </row>
    <row r="767" spans="1:12" ht="15.75" customHeight="1" x14ac:dyDescent="0.25">
      <c r="A767" s="19"/>
      <c r="B767" s="66">
        <v>3</v>
      </c>
      <c r="C767" s="21" t="s">
        <v>234</v>
      </c>
      <c r="D767" s="28"/>
      <c r="E767" s="28"/>
      <c r="F767" s="28"/>
      <c r="G767" s="29"/>
      <c r="H767" s="67"/>
      <c r="I767" s="64"/>
      <c r="J767" s="67"/>
      <c r="K767" s="64"/>
      <c r="L767" s="67"/>
    </row>
    <row r="768" spans="1:12" ht="15.75" customHeight="1" x14ac:dyDescent="0.25">
      <c r="A768" s="19"/>
      <c r="B768" s="66">
        <v>4</v>
      </c>
      <c r="C768" s="21" t="s">
        <v>38</v>
      </c>
      <c r="D768" s="28"/>
      <c r="E768" s="28"/>
      <c r="F768" s="64"/>
      <c r="G768" s="29"/>
      <c r="H768" s="67"/>
      <c r="I768" s="64"/>
      <c r="J768" s="67"/>
      <c r="K768" s="28"/>
      <c r="L768" s="3"/>
    </row>
    <row r="769" spans="1:12" ht="16.5" x14ac:dyDescent="0.25">
      <c r="A769" s="19"/>
      <c r="B769" s="20"/>
      <c r="C769" s="21" t="s">
        <v>39</v>
      </c>
      <c r="D769" s="63" t="s">
        <v>27</v>
      </c>
      <c r="E769" s="64">
        <v>7.0000000000000007E-2</v>
      </c>
      <c r="F769" s="64">
        <v>1.1499999999999999</v>
      </c>
      <c r="G769" s="99">
        <f>G763*E769*F769</f>
        <v>3.192469</v>
      </c>
      <c r="H769" s="3"/>
      <c r="I769" s="28"/>
      <c r="J769" s="3"/>
      <c r="K769" s="28"/>
      <c r="L769" s="3"/>
    </row>
    <row r="770" spans="1:12" ht="16.5" x14ac:dyDescent="0.25">
      <c r="A770" s="19"/>
      <c r="B770" s="20"/>
      <c r="C770" s="21" t="s">
        <v>40</v>
      </c>
      <c r="D770" s="63" t="s">
        <v>27</v>
      </c>
      <c r="E770" s="64"/>
      <c r="F770" s="64">
        <v>1.25</v>
      </c>
      <c r="G770" s="81"/>
      <c r="H770" s="3"/>
      <c r="I770" s="28"/>
      <c r="J770" s="3"/>
      <c r="K770" s="28"/>
      <c r="L770" s="3"/>
    </row>
    <row r="771" spans="1:12" ht="16.5" x14ac:dyDescent="0.25">
      <c r="A771" s="19"/>
      <c r="B771" s="20"/>
      <c r="C771" s="69" t="s">
        <v>41</v>
      </c>
      <c r="D771" s="70"/>
      <c r="E771" s="70"/>
      <c r="F771" s="70"/>
      <c r="G771" s="71"/>
      <c r="H771" s="72">
        <f>H765+H766+H768</f>
        <v>0.93</v>
      </c>
      <c r="I771" s="70"/>
      <c r="J771" s="72">
        <f>J765+J766+J768</f>
        <v>43.72</v>
      </c>
      <c r="K771" s="70"/>
      <c r="L771" s="73"/>
    </row>
    <row r="772" spans="1:12" ht="16.5" x14ac:dyDescent="0.3">
      <c r="A772" s="19"/>
      <c r="B772" s="74"/>
      <c r="C772" s="21" t="s">
        <v>42</v>
      </c>
      <c r="D772" s="28"/>
      <c r="E772" s="28"/>
      <c r="F772" s="28"/>
      <c r="G772" s="29"/>
      <c r="H772" s="3"/>
      <c r="I772" s="28"/>
      <c r="J772" s="67">
        <f>J765+J767</f>
        <v>27.36</v>
      </c>
      <c r="K772" s="28"/>
      <c r="L772" s="67">
        <f>L765+L767</f>
        <v>644.88</v>
      </c>
    </row>
    <row r="773" spans="1:12" ht="33" x14ac:dyDescent="0.25">
      <c r="A773" s="19"/>
      <c r="B773" s="20" t="s">
        <v>399</v>
      </c>
      <c r="C773" s="21" t="s">
        <v>125</v>
      </c>
      <c r="D773" s="63" t="s">
        <v>44</v>
      </c>
      <c r="E773" s="28">
        <v>94</v>
      </c>
      <c r="F773" s="28">
        <v>0.9</v>
      </c>
      <c r="G773" s="80">
        <f>E773*F773</f>
        <v>84.6</v>
      </c>
      <c r="H773" s="3"/>
      <c r="I773" s="28"/>
      <c r="J773" s="67">
        <f>G773*J772/100</f>
        <v>23.15</v>
      </c>
      <c r="K773" s="28"/>
      <c r="L773" s="67">
        <f>L772*G773/100</f>
        <v>545.57000000000005</v>
      </c>
    </row>
    <row r="774" spans="1:12" ht="33" x14ac:dyDescent="0.25">
      <c r="A774" s="19"/>
      <c r="B774" s="20" t="s">
        <v>400</v>
      </c>
      <c r="C774" s="21" t="s">
        <v>126</v>
      </c>
      <c r="D774" s="63" t="s">
        <v>44</v>
      </c>
      <c r="E774" s="28">
        <v>51</v>
      </c>
      <c r="F774" s="28">
        <v>0.85</v>
      </c>
      <c r="G774" s="65">
        <f>E774*F774</f>
        <v>43.35</v>
      </c>
      <c r="H774" s="3"/>
      <c r="I774" s="28"/>
      <c r="J774" s="67">
        <f>G774*J772/100</f>
        <v>11.86</v>
      </c>
      <c r="K774" s="28"/>
      <c r="L774" s="67">
        <f>L772*G774/100</f>
        <v>279.56</v>
      </c>
    </row>
    <row r="775" spans="1:12" ht="16.5" x14ac:dyDescent="0.25">
      <c r="A775" s="76"/>
      <c r="B775" s="77"/>
      <c r="C775" s="78" t="s">
        <v>46</v>
      </c>
      <c r="D775" s="70"/>
      <c r="E775" s="70"/>
      <c r="F775" s="70"/>
      <c r="G775" s="71"/>
      <c r="H775" s="73"/>
      <c r="I775" s="70"/>
      <c r="J775" s="79">
        <f>J771+J773+J774</f>
        <v>78.73</v>
      </c>
      <c r="K775" s="70"/>
      <c r="L775" s="79"/>
    </row>
    <row r="776" spans="1:12" ht="82.5" x14ac:dyDescent="0.25">
      <c r="A776" s="62" t="s">
        <v>265</v>
      </c>
      <c r="B776" s="20" t="s">
        <v>228</v>
      </c>
      <c r="C776" s="21" t="s">
        <v>173</v>
      </c>
      <c r="D776" s="63" t="s">
        <v>74</v>
      </c>
      <c r="E776" s="64">
        <v>0.25</v>
      </c>
      <c r="F776" s="28"/>
      <c r="G776" s="65">
        <f>E776</f>
        <v>0.25</v>
      </c>
      <c r="H776" s="3"/>
      <c r="I776" s="28"/>
      <c r="J776" s="3"/>
      <c r="K776" s="28"/>
      <c r="L776" s="3"/>
    </row>
    <row r="777" spans="1:12" ht="198" x14ac:dyDescent="0.25">
      <c r="A777" s="19"/>
      <c r="B777" s="91" t="s">
        <v>411</v>
      </c>
      <c r="C777" s="84" t="s">
        <v>286</v>
      </c>
      <c r="D777" s="28"/>
      <c r="E777" s="28"/>
      <c r="F777" s="28"/>
      <c r="G777" s="29"/>
      <c r="H777" s="3"/>
      <c r="I777" s="28"/>
      <c r="J777" s="3"/>
      <c r="K777" s="28"/>
      <c r="L777" s="3"/>
    </row>
    <row r="778" spans="1:12" ht="16.5" x14ac:dyDescent="0.25">
      <c r="A778" s="19"/>
      <c r="B778" s="66">
        <v>1</v>
      </c>
      <c r="C778" s="21" t="s">
        <v>36</v>
      </c>
      <c r="D778" s="28"/>
      <c r="E778" s="28"/>
      <c r="F778" s="28"/>
      <c r="G778" s="29"/>
      <c r="H778" s="67">
        <v>1058.0899999999999</v>
      </c>
      <c r="I778" s="64">
        <v>1.1499999999999999</v>
      </c>
      <c r="J778" s="67">
        <f>G776*H778*I778</f>
        <v>304.2</v>
      </c>
      <c r="K778" s="64">
        <v>23.57</v>
      </c>
      <c r="L778" s="67">
        <f>J778*K778</f>
        <v>7169.99</v>
      </c>
    </row>
    <row r="779" spans="1:12" ht="16.5" x14ac:dyDescent="0.25">
      <c r="A779" s="19"/>
      <c r="B779" s="66">
        <v>2</v>
      </c>
      <c r="C779" s="21" t="s">
        <v>37</v>
      </c>
      <c r="D779" s="28"/>
      <c r="E779" s="28"/>
      <c r="F779" s="64"/>
      <c r="G779" s="29"/>
      <c r="H779" s="67">
        <v>31.75</v>
      </c>
      <c r="I779" s="64">
        <v>1.25</v>
      </c>
      <c r="J779" s="67">
        <f>G776*H779*I779</f>
        <v>9.92</v>
      </c>
      <c r="K779" s="28"/>
      <c r="L779" s="3"/>
    </row>
    <row r="780" spans="1:12" ht="16.5" x14ac:dyDescent="0.25">
      <c r="A780" s="19"/>
      <c r="B780" s="66">
        <v>3</v>
      </c>
      <c r="C780" s="21" t="s">
        <v>234</v>
      </c>
      <c r="D780" s="28"/>
      <c r="E780" s="28"/>
      <c r="F780" s="28"/>
      <c r="G780" s="29"/>
      <c r="H780" s="67">
        <v>17.53</v>
      </c>
      <c r="I780" s="64">
        <v>1.25</v>
      </c>
      <c r="J780" s="67">
        <f>G776*H780*I780</f>
        <v>5.48</v>
      </c>
      <c r="K780" s="64">
        <v>23.57</v>
      </c>
      <c r="L780" s="67">
        <f>J780*K780</f>
        <v>129.16</v>
      </c>
    </row>
    <row r="781" spans="1:12" ht="16.5" x14ac:dyDescent="0.25">
      <c r="A781" s="19"/>
      <c r="B781" s="66">
        <v>4</v>
      </c>
      <c r="C781" s="21" t="s">
        <v>38</v>
      </c>
      <c r="D781" s="28"/>
      <c r="E781" s="28"/>
      <c r="F781" s="64"/>
      <c r="G781" s="29"/>
      <c r="H781" s="67">
        <v>1.1200000000000001</v>
      </c>
      <c r="I781" s="64"/>
      <c r="J781" s="67">
        <f>G776*H781</f>
        <v>0.28000000000000003</v>
      </c>
      <c r="K781" s="28"/>
      <c r="L781" s="3"/>
    </row>
    <row r="782" spans="1:12" ht="16.5" x14ac:dyDescent="0.25">
      <c r="A782" s="19"/>
      <c r="B782" s="20" t="s">
        <v>253</v>
      </c>
      <c r="C782" s="21" t="s">
        <v>174</v>
      </c>
      <c r="D782" s="63" t="s">
        <v>65</v>
      </c>
      <c r="E782" s="64">
        <v>0.05</v>
      </c>
      <c r="F782" s="28"/>
      <c r="G782" s="92">
        <f>E782*G776</f>
        <v>1.2500000000000001E-2</v>
      </c>
      <c r="H782" s="3"/>
      <c r="I782" s="28"/>
      <c r="J782" s="3"/>
      <c r="K782" s="28"/>
      <c r="L782" s="3"/>
    </row>
    <row r="783" spans="1:12" ht="16.5" x14ac:dyDescent="0.25">
      <c r="A783" s="19"/>
      <c r="B783" s="20" t="s">
        <v>254</v>
      </c>
      <c r="C783" s="21" t="s">
        <v>175</v>
      </c>
      <c r="D783" s="63" t="s">
        <v>78</v>
      </c>
      <c r="E783" s="64">
        <v>100</v>
      </c>
      <c r="F783" s="28"/>
      <c r="G783" s="75">
        <f>E783*G776</f>
        <v>25</v>
      </c>
      <c r="H783" s="3"/>
      <c r="I783" s="28"/>
      <c r="J783" s="3"/>
      <c r="K783" s="28"/>
      <c r="L783" s="3"/>
    </row>
    <row r="784" spans="1:12" ht="16.5" x14ac:dyDescent="0.25">
      <c r="A784" s="19"/>
      <c r="B784" s="20" t="s">
        <v>255</v>
      </c>
      <c r="C784" s="21" t="s">
        <v>176</v>
      </c>
      <c r="D784" s="63" t="s">
        <v>65</v>
      </c>
      <c r="E784" s="64">
        <v>0.375</v>
      </c>
      <c r="F784" s="28"/>
      <c r="G784" s="93">
        <f>E784*G776</f>
        <v>9.375E-2</v>
      </c>
      <c r="H784" s="3"/>
      <c r="I784" s="28"/>
      <c r="J784" s="3"/>
      <c r="K784" s="28"/>
      <c r="L784" s="3"/>
    </row>
    <row r="785" spans="1:12" ht="16.5" x14ac:dyDescent="0.25">
      <c r="A785" s="19"/>
      <c r="B785" s="20"/>
      <c r="C785" s="21" t="s">
        <v>39</v>
      </c>
      <c r="D785" s="63" t="s">
        <v>27</v>
      </c>
      <c r="E785" s="64">
        <v>115.26</v>
      </c>
      <c r="F785" s="64">
        <v>1.1499999999999999</v>
      </c>
      <c r="G785" s="93">
        <f>G776*E785*F785</f>
        <v>33.137250000000002</v>
      </c>
      <c r="H785" s="3"/>
      <c r="I785" s="28"/>
      <c r="J785" s="3"/>
      <c r="K785" s="28"/>
      <c r="L785" s="3"/>
    </row>
    <row r="786" spans="1:12" ht="16.5" x14ac:dyDescent="0.25">
      <c r="A786" s="19"/>
      <c r="B786" s="20"/>
      <c r="C786" s="21" t="s">
        <v>40</v>
      </c>
      <c r="D786" s="63" t="s">
        <v>27</v>
      </c>
      <c r="E786" s="64">
        <v>1.65</v>
      </c>
      <c r="F786" s="64">
        <v>1.25</v>
      </c>
      <c r="G786" s="99">
        <f>G776*E786*F786</f>
        <v>0.515625</v>
      </c>
      <c r="H786" s="3"/>
      <c r="I786" s="28"/>
      <c r="J786" s="3"/>
      <c r="K786" s="28"/>
      <c r="L786" s="3"/>
    </row>
    <row r="787" spans="1:12" ht="16.5" x14ac:dyDescent="0.25">
      <c r="A787" s="19"/>
      <c r="B787" s="20"/>
      <c r="C787" s="69" t="s">
        <v>41</v>
      </c>
      <c r="D787" s="70"/>
      <c r="E787" s="70"/>
      <c r="F787" s="70"/>
      <c r="G787" s="71"/>
      <c r="H787" s="72">
        <f>H778+H779+H781</f>
        <v>1090.96</v>
      </c>
      <c r="I787" s="70"/>
      <c r="J787" s="72">
        <f>J778+J779+J781</f>
        <v>314.39999999999998</v>
      </c>
      <c r="K787" s="70"/>
      <c r="L787" s="73"/>
    </row>
    <row r="788" spans="1:12" ht="33" x14ac:dyDescent="0.25">
      <c r="A788" s="62" t="s">
        <v>274</v>
      </c>
      <c r="B788" s="20" t="s">
        <v>229</v>
      </c>
      <c r="C788" s="21" t="s">
        <v>177</v>
      </c>
      <c r="D788" s="63" t="s">
        <v>65</v>
      </c>
      <c r="E788" s="28">
        <v>0.05</v>
      </c>
      <c r="F788" s="28"/>
      <c r="G788" s="92">
        <f>E788*G776</f>
        <v>1.2500000000000001E-2</v>
      </c>
      <c r="H788" s="67">
        <v>2500</v>
      </c>
      <c r="I788" s="64"/>
      <c r="J788" s="67">
        <f>G788*H788</f>
        <v>31.25</v>
      </c>
      <c r="K788" s="64"/>
      <c r="L788" s="67"/>
    </row>
    <row r="789" spans="1:12" ht="66" x14ac:dyDescent="0.25">
      <c r="A789" s="62" t="s">
        <v>275</v>
      </c>
      <c r="B789" s="20" t="s">
        <v>230</v>
      </c>
      <c r="C789" s="21" t="s">
        <v>178</v>
      </c>
      <c r="D789" s="63" t="s">
        <v>78</v>
      </c>
      <c r="E789" s="28">
        <v>100</v>
      </c>
      <c r="F789" s="28"/>
      <c r="G789" s="75">
        <f>E789*G776</f>
        <v>25</v>
      </c>
      <c r="H789" s="67">
        <v>138.30000000000001</v>
      </c>
      <c r="I789" s="64"/>
      <c r="J789" s="67">
        <f>G789*H789</f>
        <v>3457.5</v>
      </c>
      <c r="K789" s="64"/>
      <c r="L789" s="67"/>
    </row>
    <row r="790" spans="1:12" ht="16.5" x14ac:dyDescent="0.25">
      <c r="A790" s="62" t="s">
        <v>276</v>
      </c>
      <c r="B790" s="20" t="s">
        <v>231</v>
      </c>
      <c r="C790" s="21" t="s">
        <v>179</v>
      </c>
      <c r="D790" s="63" t="s">
        <v>65</v>
      </c>
      <c r="E790" s="28">
        <v>0.375</v>
      </c>
      <c r="F790" s="28"/>
      <c r="G790" s="93">
        <f>E790*G776</f>
        <v>9.375E-2</v>
      </c>
      <c r="H790" s="67">
        <v>1577.49</v>
      </c>
      <c r="I790" s="64"/>
      <c r="J790" s="67">
        <f>G790*H790</f>
        <v>147.88999999999999</v>
      </c>
      <c r="K790" s="64"/>
      <c r="L790" s="67"/>
    </row>
    <row r="791" spans="1:12" ht="16.5" x14ac:dyDescent="0.3">
      <c r="A791" s="19"/>
      <c r="B791" s="74"/>
      <c r="C791" s="21" t="s">
        <v>42</v>
      </c>
      <c r="D791" s="28"/>
      <c r="E791" s="28"/>
      <c r="F791" s="28"/>
      <c r="G791" s="29"/>
      <c r="H791" s="3"/>
      <c r="I791" s="28"/>
      <c r="J791" s="67">
        <f>J778+J780</f>
        <v>309.68</v>
      </c>
      <c r="K791" s="28"/>
      <c r="L791" s="67">
        <f>L780+L778</f>
        <v>7299.15</v>
      </c>
    </row>
    <row r="792" spans="1:12" ht="16.5" x14ac:dyDescent="0.25">
      <c r="A792" s="19"/>
      <c r="B792" s="20" t="s">
        <v>401</v>
      </c>
      <c r="C792" s="21" t="s">
        <v>180</v>
      </c>
      <c r="D792" s="63" t="s">
        <v>44</v>
      </c>
      <c r="E792" s="28">
        <v>100</v>
      </c>
      <c r="F792" s="28">
        <v>0.9</v>
      </c>
      <c r="G792" s="75">
        <f>E792*F792</f>
        <v>90</v>
      </c>
      <c r="H792" s="3"/>
      <c r="I792" s="28"/>
      <c r="J792" s="67">
        <f>G792*J791/100</f>
        <v>278.70999999999998</v>
      </c>
      <c r="K792" s="28"/>
      <c r="L792" s="67">
        <f>L791*G792/100</f>
        <v>6569.24</v>
      </c>
    </row>
    <row r="793" spans="1:12" ht="16.5" x14ac:dyDescent="0.25">
      <c r="A793" s="19"/>
      <c r="B793" s="20" t="s">
        <v>402</v>
      </c>
      <c r="C793" s="21" t="s">
        <v>181</v>
      </c>
      <c r="D793" s="63" t="s">
        <v>44</v>
      </c>
      <c r="E793" s="28">
        <v>49</v>
      </c>
      <c r="F793" s="28">
        <v>0.85</v>
      </c>
      <c r="G793" s="65">
        <f>E793*F793</f>
        <v>41.65</v>
      </c>
      <c r="H793" s="3"/>
      <c r="I793" s="28"/>
      <c r="J793" s="67">
        <f>G793*J791/100</f>
        <v>128.97999999999999</v>
      </c>
      <c r="K793" s="28"/>
      <c r="L793" s="67">
        <f>L791*G793/100</f>
        <v>3040.1</v>
      </c>
    </row>
    <row r="794" spans="1:12" ht="16.5" x14ac:dyDescent="0.25">
      <c r="A794" s="76"/>
      <c r="B794" s="77"/>
      <c r="C794" s="78" t="s">
        <v>46</v>
      </c>
      <c r="D794" s="70"/>
      <c r="E794" s="70"/>
      <c r="F794" s="70"/>
      <c r="G794" s="71"/>
      <c r="H794" s="73"/>
      <c r="I794" s="70"/>
      <c r="J794" s="79">
        <f>J787+J788+J789+J790+J792+J793</f>
        <v>4358.7299999999996</v>
      </c>
      <c r="K794" s="70"/>
      <c r="L794" s="79"/>
    </row>
    <row r="795" spans="1:12" ht="16.5" x14ac:dyDescent="0.25">
      <c r="A795" s="19"/>
      <c r="B795" s="20"/>
      <c r="C795" s="144" t="s">
        <v>356</v>
      </c>
      <c r="D795" s="145"/>
      <c r="E795" s="145"/>
      <c r="F795" s="145"/>
      <c r="G795" s="145"/>
      <c r="H795" s="3"/>
      <c r="I795" s="28"/>
      <c r="J795" s="67">
        <f>J797+J798+J804+J808</f>
        <v>3994.76</v>
      </c>
      <c r="K795" s="28"/>
      <c r="L795" s="3"/>
    </row>
    <row r="796" spans="1:12" ht="16.5" x14ac:dyDescent="0.25">
      <c r="A796" s="19"/>
      <c r="B796" s="20"/>
      <c r="C796" s="138" t="s">
        <v>55</v>
      </c>
      <c r="D796" s="139"/>
      <c r="E796" s="139"/>
      <c r="F796" s="139"/>
      <c r="G796" s="139"/>
      <c r="H796" s="3"/>
      <c r="I796" s="28"/>
      <c r="J796" s="3"/>
      <c r="K796" s="28"/>
      <c r="L796" s="3"/>
    </row>
    <row r="797" spans="1:12" ht="16.5" x14ac:dyDescent="0.25">
      <c r="A797" s="19"/>
      <c r="B797" s="20"/>
      <c r="C797" s="136" t="s">
        <v>56</v>
      </c>
      <c r="D797" s="137"/>
      <c r="E797" s="137"/>
      <c r="F797" s="137"/>
      <c r="G797" s="137"/>
      <c r="H797" s="3"/>
      <c r="I797" s="28"/>
      <c r="J797" s="67">
        <f>J765+J778</f>
        <v>331.56</v>
      </c>
      <c r="K797" s="28"/>
      <c r="L797" s="67">
        <f>L778</f>
        <v>7169.99</v>
      </c>
    </row>
    <row r="798" spans="1:12" ht="16.5" x14ac:dyDescent="0.25">
      <c r="A798" s="19"/>
      <c r="B798" s="20"/>
      <c r="C798" s="136" t="s">
        <v>57</v>
      </c>
      <c r="D798" s="137"/>
      <c r="E798" s="137"/>
      <c r="F798" s="137"/>
      <c r="G798" s="137"/>
      <c r="H798" s="3"/>
      <c r="I798" s="28"/>
      <c r="J798" s="67">
        <f>J800+J803</f>
        <v>26.28</v>
      </c>
      <c r="K798" s="28"/>
      <c r="L798" s="67"/>
    </row>
    <row r="799" spans="1:12" ht="16.5" x14ac:dyDescent="0.25">
      <c r="A799" s="19"/>
      <c r="B799" s="20"/>
      <c r="C799" s="138" t="s">
        <v>58</v>
      </c>
      <c r="D799" s="139"/>
      <c r="E799" s="139"/>
      <c r="F799" s="139"/>
      <c r="G799" s="139"/>
      <c r="H799" s="3"/>
      <c r="I799" s="28"/>
      <c r="J799" s="3"/>
      <c r="K799" s="28"/>
      <c r="L799" s="67"/>
    </row>
    <row r="800" spans="1:12" ht="15.75" customHeight="1" x14ac:dyDescent="0.25">
      <c r="A800" s="19"/>
      <c r="B800" s="20"/>
      <c r="C800" s="136" t="s">
        <v>300</v>
      </c>
      <c r="D800" s="137"/>
      <c r="E800" s="137"/>
      <c r="F800" s="137"/>
      <c r="G800" s="137"/>
      <c r="H800" s="3"/>
      <c r="I800" s="28"/>
      <c r="J800" s="3">
        <f>J766+J779</f>
        <v>26.28</v>
      </c>
      <c r="K800" s="28"/>
      <c r="L800" s="67"/>
    </row>
    <row r="801" spans="1:12" ht="15.75" customHeight="1" x14ac:dyDescent="0.25">
      <c r="A801" s="19"/>
      <c r="B801" s="20"/>
      <c r="C801" s="138" t="s">
        <v>301</v>
      </c>
      <c r="D801" s="139"/>
      <c r="E801" s="139"/>
      <c r="F801" s="139"/>
      <c r="G801" s="139"/>
      <c r="H801" s="3"/>
      <c r="I801" s="28"/>
      <c r="J801" s="3"/>
      <c r="K801" s="28"/>
      <c r="L801" s="67"/>
    </row>
    <row r="802" spans="1:12" ht="16.5" x14ac:dyDescent="0.25">
      <c r="A802" s="19"/>
      <c r="B802" s="20"/>
      <c r="C802" s="136" t="s">
        <v>302</v>
      </c>
      <c r="D802" s="137"/>
      <c r="E802" s="137"/>
      <c r="F802" s="137"/>
      <c r="G802" s="137"/>
      <c r="H802" s="3"/>
      <c r="I802" s="28"/>
      <c r="J802" s="67">
        <f>J767+J780</f>
        <v>5.48</v>
      </c>
      <c r="K802" s="28"/>
      <c r="L802" s="67">
        <f>L780</f>
        <v>129.16</v>
      </c>
    </row>
    <row r="803" spans="1:12" ht="16.5" x14ac:dyDescent="0.25">
      <c r="A803" s="19"/>
      <c r="B803" s="20"/>
      <c r="C803" s="21" t="s">
        <v>295</v>
      </c>
      <c r="D803" s="82"/>
      <c r="E803" s="82"/>
      <c r="F803" s="82"/>
      <c r="G803" s="83"/>
      <c r="H803" s="3"/>
      <c r="I803" s="28"/>
      <c r="J803" s="67"/>
      <c r="K803" s="28"/>
      <c r="L803" s="67"/>
    </row>
    <row r="804" spans="1:12" ht="16.5" x14ac:dyDescent="0.25">
      <c r="A804" s="19"/>
      <c r="B804" s="20"/>
      <c r="C804" s="136" t="s">
        <v>59</v>
      </c>
      <c r="D804" s="137"/>
      <c r="E804" s="137"/>
      <c r="F804" s="137"/>
      <c r="G804" s="137"/>
      <c r="H804" s="3"/>
      <c r="I804" s="28"/>
      <c r="J804" s="67">
        <f>J806+J807</f>
        <v>3636.92</v>
      </c>
      <c r="K804" s="28"/>
      <c r="L804" s="67"/>
    </row>
    <row r="805" spans="1:12" ht="16.5" x14ac:dyDescent="0.25">
      <c r="A805" s="19"/>
      <c r="B805" s="20"/>
      <c r="C805" s="84" t="s">
        <v>58</v>
      </c>
      <c r="D805" s="82"/>
      <c r="E805" s="82"/>
      <c r="F805" s="82"/>
      <c r="G805" s="83"/>
      <c r="H805" s="3"/>
      <c r="I805" s="28"/>
      <c r="J805" s="67"/>
      <c r="K805" s="28"/>
      <c r="L805" s="67"/>
    </row>
    <row r="806" spans="1:12" ht="15.75" customHeight="1" x14ac:dyDescent="0.25">
      <c r="A806" s="19"/>
      <c r="B806" s="20"/>
      <c r="C806" s="85" t="s">
        <v>287</v>
      </c>
      <c r="D806" s="82"/>
      <c r="E806" s="82"/>
      <c r="F806" s="82"/>
      <c r="G806" s="83"/>
      <c r="H806" s="3"/>
      <c r="I806" s="28"/>
      <c r="J806" s="67">
        <f>J781+J788+J789+J790</f>
        <v>3636.92</v>
      </c>
      <c r="K806" s="28"/>
      <c r="L806" s="67"/>
    </row>
    <row r="807" spans="1:12" ht="16.5" x14ac:dyDescent="0.25">
      <c r="A807" s="19"/>
      <c r="B807" s="20"/>
      <c r="C807" s="28" t="s">
        <v>321</v>
      </c>
      <c r="D807" s="82"/>
      <c r="E807" s="82"/>
      <c r="F807" s="82"/>
      <c r="G807" s="83"/>
      <c r="H807" s="3"/>
      <c r="I807" s="28"/>
      <c r="J807" s="67"/>
      <c r="K807" s="28"/>
      <c r="L807" s="67"/>
    </row>
    <row r="808" spans="1:12" ht="15.75" customHeight="1" x14ac:dyDescent="0.25">
      <c r="A808" s="19"/>
      <c r="B808" s="20"/>
      <c r="C808" s="136" t="s">
        <v>182</v>
      </c>
      <c r="D808" s="137"/>
      <c r="E808" s="137"/>
      <c r="F808" s="137"/>
      <c r="G808" s="137"/>
      <c r="H808" s="3"/>
      <c r="I808" s="28"/>
      <c r="J808" s="67"/>
      <c r="K808" s="28"/>
      <c r="L808" s="67"/>
    </row>
    <row r="809" spans="1:12" ht="15.75" customHeight="1" x14ac:dyDescent="0.25">
      <c r="A809" s="19"/>
      <c r="B809" s="20"/>
      <c r="C809" s="136" t="s">
        <v>326</v>
      </c>
      <c r="D809" s="137"/>
      <c r="E809" s="137"/>
      <c r="F809" s="137"/>
      <c r="G809" s="137"/>
      <c r="H809" s="3"/>
      <c r="I809" s="28"/>
      <c r="J809" s="67">
        <f>J772+J791</f>
        <v>337.04</v>
      </c>
      <c r="K809" s="28"/>
      <c r="L809" s="67">
        <f>L772+L791</f>
        <v>7944.03</v>
      </c>
    </row>
    <row r="810" spans="1:12" ht="15.75" customHeight="1" x14ac:dyDescent="0.25">
      <c r="A810" s="19"/>
      <c r="B810" s="20"/>
      <c r="C810" s="136" t="s">
        <v>313</v>
      </c>
      <c r="D810" s="137"/>
      <c r="E810" s="137"/>
      <c r="F810" s="137"/>
      <c r="G810" s="137"/>
      <c r="H810" s="3"/>
      <c r="I810" s="28"/>
      <c r="J810" s="67">
        <f t="shared" ref="J810:J811" si="12">J773+J792</f>
        <v>301.86</v>
      </c>
      <c r="K810" s="28"/>
      <c r="L810" s="67">
        <f t="shared" ref="L810:L811" si="13">L773+L792</f>
        <v>7114.81</v>
      </c>
    </row>
    <row r="811" spans="1:12" ht="15.75" customHeight="1" x14ac:dyDescent="0.25">
      <c r="A811" s="19"/>
      <c r="B811" s="20"/>
      <c r="C811" s="136" t="s">
        <v>314</v>
      </c>
      <c r="D811" s="137"/>
      <c r="E811" s="137"/>
      <c r="F811" s="137"/>
      <c r="G811" s="137"/>
      <c r="H811" s="3"/>
      <c r="I811" s="28"/>
      <c r="J811" s="67">
        <f t="shared" si="12"/>
        <v>140.84</v>
      </c>
      <c r="K811" s="28"/>
      <c r="L811" s="67">
        <f t="shared" si="13"/>
        <v>3319.66</v>
      </c>
    </row>
    <row r="812" spans="1:12" ht="15.75" customHeight="1" x14ac:dyDescent="0.3">
      <c r="A812" s="53"/>
      <c r="B812" s="74"/>
      <c r="C812" s="136" t="s">
        <v>315</v>
      </c>
      <c r="D812" s="137"/>
      <c r="E812" s="137"/>
      <c r="F812" s="137"/>
      <c r="G812" s="137"/>
      <c r="H812" s="3"/>
      <c r="I812" s="28"/>
      <c r="J812" s="67"/>
      <c r="K812" s="28"/>
      <c r="L812" s="67"/>
    </row>
    <row r="813" spans="1:12" ht="15.75" customHeight="1" x14ac:dyDescent="0.3">
      <c r="A813" s="53"/>
      <c r="B813" s="74"/>
      <c r="C813" s="86" t="s">
        <v>58</v>
      </c>
      <c r="D813" s="82"/>
      <c r="E813" s="82"/>
      <c r="F813" s="82"/>
      <c r="G813" s="83"/>
      <c r="H813" s="3"/>
      <c r="I813" s="28"/>
      <c r="J813" s="67"/>
      <c r="K813" s="28"/>
      <c r="L813" s="67"/>
    </row>
    <row r="814" spans="1:12" ht="15.75" customHeight="1" x14ac:dyDescent="0.3">
      <c r="A814" s="53"/>
      <c r="B814" s="74"/>
      <c r="C814" s="28" t="s">
        <v>187</v>
      </c>
      <c r="D814" s="82"/>
      <c r="E814" s="82"/>
      <c r="F814" s="82"/>
      <c r="G814" s="83"/>
      <c r="H814" s="3"/>
      <c r="I814" s="28"/>
      <c r="J814" s="67"/>
      <c r="K814" s="28"/>
      <c r="L814" s="67"/>
    </row>
    <row r="815" spans="1:12" ht="15.75" customHeight="1" x14ac:dyDescent="0.3">
      <c r="A815" s="53"/>
      <c r="B815" s="74"/>
      <c r="C815" s="28" t="s">
        <v>322</v>
      </c>
      <c r="D815" s="82"/>
      <c r="E815" s="82"/>
      <c r="F815" s="82"/>
      <c r="G815" s="83"/>
      <c r="H815" s="3"/>
      <c r="I815" s="28"/>
      <c r="J815" s="67"/>
      <c r="K815" s="28"/>
      <c r="L815" s="67"/>
    </row>
    <row r="816" spans="1:12" ht="15.75" customHeight="1" x14ac:dyDescent="0.3">
      <c r="A816" s="53"/>
      <c r="B816" s="74"/>
      <c r="C816" s="136" t="s">
        <v>316</v>
      </c>
      <c r="D816" s="137"/>
      <c r="E816" s="137"/>
      <c r="F816" s="137"/>
      <c r="G816" s="137"/>
      <c r="H816" s="3"/>
      <c r="I816" s="28"/>
      <c r="J816" s="67"/>
      <c r="K816" s="28"/>
      <c r="L816" s="67"/>
    </row>
    <row r="817" spans="1:12" ht="16.5" x14ac:dyDescent="0.3">
      <c r="A817" s="53"/>
      <c r="B817" s="74"/>
      <c r="C817" s="144" t="s">
        <v>357</v>
      </c>
      <c r="D817" s="145"/>
      <c r="E817" s="145"/>
      <c r="F817" s="145"/>
      <c r="G817" s="145"/>
      <c r="H817" s="3"/>
      <c r="I817" s="28"/>
      <c r="J817" s="87">
        <f>J795+J810+J811+J812+J816</f>
        <v>4437.46</v>
      </c>
      <c r="K817" s="28"/>
      <c r="L817" s="67"/>
    </row>
    <row r="818" spans="1:12" ht="15.75" customHeight="1" x14ac:dyDescent="0.3">
      <c r="A818" s="53"/>
      <c r="B818" s="74"/>
      <c r="C818" s="138" t="s">
        <v>58</v>
      </c>
      <c r="D818" s="139"/>
      <c r="E818" s="139"/>
      <c r="F818" s="139"/>
      <c r="G818" s="139"/>
      <c r="H818" s="3"/>
      <c r="I818" s="28"/>
      <c r="J818" s="3"/>
      <c r="K818" s="28"/>
      <c r="L818" s="67"/>
    </row>
    <row r="819" spans="1:12" ht="15.75" customHeight="1" x14ac:dyDescent="0.3">
      <c r="A819" s="53"/>
      <c r="B819" s="74"/>
      <c r="C819" s="136" t="s">
        <v>310</v>
      </c>
      <c r="D819" s="137"/>
      <c r="E819" s="137"/>
      <c r="F819" s="137"/>
      <c r="G819" s="137"/>
      <c r="H819" s="3"/>
      <c r="I819" s="28"/>
      <c r="J819" s="67"/>
      <c r="K819" s="28"/>
      <c r="L819" s="67"/>
    </row>
    <row r="820" spans="1:12" ht="15.75" customHeight="1" x14ac:dyDescent="0.3">
      <c r="A820" s="53"/>
      <c r="B820" s="74"/>
      <c r="C820" s="136" t="s">
        <v>311</v>
      </c>
      <c r="D820" s="137"/>
      <c r="E820" s="137"/>
      <c r="F820" s="137"/>
      <c r="G820" s="137"/>
      <c r="H820" s="3"/>
      <c r="I820" s="28"/>
      <c r="J820" s="67"/>
      <c r="K820" s="28"/>
      <c r="L820" s="67"/>
    </row>
    <row r="821" spans="1:12" ht="15.75" customHeight="1" thickBot="1" x14ac:dyDescent="0.35">
      <c r="A821" s="53"/>
      <c r="B821" s="74"/>
      <c r="C821" s="21"/>
      <c r="D821" s="82"/>
      <c r="E821" s="82"/>
      <c r="F821" s="82"/>
      <c r="G821" s="83"/>
      <c r="H821" s="3"/>
      <c r="I821" s="28"/>
      <c r="J821" s="67"/>
      <c r="K821" s="28"/>
      <c r="L821" s="67"/>
    </row>
    <row r="822" spans="1:12" ht="15.75" customHeight="1" x14ac:dyDescent="0.3">
      <c r="A822" s="100"/>
      <c r="B822" s="101"/>
      <c r="C822" s="102" t="s">
        <v>288</v>
      </c>
      <c r="D822" s="103"/>
      <c r="E822" s="103"/>
      <c r="F822" s="103"/>
      <c r="G822" s="104"/>
      <c r="H822" s="105"/>
      <c r="I822" s="106"/>
      <c r="J822" s="107"/>
      <c r="K822" s="106"/>
      <c r="L822" s="108"/>
    </row>
    <row r="823" spans="1:12" ht="15.75" customHeight="1" x14ac:dyDescent="0.3">
      <c r="A823" s="109"/>
      <c r="B823" s="110"/>
      <c r="C823" s="111"/>
      <c r="D823" s="112"/>
      <c r="E823" s="112"/>
      <c r="F823" s="112"/>
      <c r="G823" s="113"/>
      <c r="H823" s="24"/>
      <c r="I823" s="22"/>
      <c r="J823" s="114"/>
      <c r="K823" s="22"/>
      <c r="L823" s="115"/>
    </row>
    <row r="824" spans="1:12" ht="15.75" customHeight="1" x14ac:dyDescent="0.3">
      <c r="A824" s="116"/>
      <c r="B824" s="74"/>
      <c r="C824" s="146" t="s">
        <v>293</v>
      </c>
      <c r="D824" s="146"/>
      <c r="E824" s="146"/>
      <c r="F824" s="146"/>
      <c r="G824" s="146"/>
      <c r="H824" s="117"/>
      <c r="I824" s="117"/>
      <c r="J824" s="118">
        <f>J826+J841+J842</f>
        <v>817202.13</v>
      </c>
      <c r="K824" s="119"/>
      <c r="L824" s="118">
        <f>L826+L841+L842</f>
        <v>6119360.21</v>
      </c>
    </row>
    <row r="825" spans="1:12" ht="15.75" customHeight="1" x14ac:dyDescent="0.3">
      <c r="A825" s="53"/>
      <c r="B825" s="74"/>
      <c r="C825" s="138" t="s">
        <v>309</v>
      </c>
      <c r="D825" s="138"/>
      <c r="E825" s="138"/>
      <c r="F825" s="138"/>
      <c r="G825" s="138"/>
      <c r="H825" s="3"/>
      <c r="I825" s="3"/>
      <c r="J825" s="87"/>
      <c r="K825" s="97"/>
      <c r="L825" s="87"/>
    </row>
    <row r="826" spans="1:12" ht="15.75" customHeight="1" x14ac:dyDescent="0.3">
      <c r="A826" s="53"/>
      <c r="B826" s="74"/>
      <c r="C826" s="136" t="s">
        <v>289</v>
      </c>
      <c r="D826" s="137"/>
      <c r="E826" s="137"/>
      <c r="F826" s="137"/>
      <c r="G826" s="137"/>
      <c r="H826" s="3"/>
      <c r="I826" s="3"/>
      <c r="J826" s="87">
        <f>J828+J829+J835+J839</f>
        <v>791800.83</v>
      </c>
      <c r="K826" s="97"/>
      <c r="L826" s="87">
        <f>L828+L829+L835+L839</f>
        <v>5520651.6600000001</v>
      </c>
    </row>
    <row r="827" spans="1:12" ht="15.75" customHeight="1" x14ac:dyDescent="0.3">
      <c r="A827" s="53"/>
      <c r="B827" s="74"/>
      <c r="C827" s="138" t="s">
        <v>55</v>
      </c>
      <c r="D827" s="138"/>
      <c r="E827" s="138"/>
      <c r="F827" s="138"/>
      <c r="G827" s="138"/>
      <c r="H827" s="3"/>
      <c r="I827" s="3"/>
      <c r="J827" s="97"/>
      <c r="K827" s="97"/>
      <c r="L827" s="120"/>
    </row>
    <row r="828" spans="1:12" ht="15.75" customHeight="1" x14ac:dyDescent="0.3">
      <c r="A828" s="53"/>
      <c r="B828" s="74"/>
      <c r="C828" s="136" t="s">
        <v>56</v>
      </c>
      <c r="D828" s="136"/>
      <c r="E828" s="136"/>
      <c r="F828" s="136"/>
      <c r="G828" s="136"/>
      <c r="H828" s="3"/>
      <c r="I828" s="3"/>
      <c r="J828" s="67">
        <f>J41+J53+J94+J112+J131+J176+J193+J308+J347+J362+J404+J445+J485+J527+J571+J616+J721+J765+J778</f>
        <v>13616.45</v>
      </c>
      <c r="K828" s="64"/>
      <c r="L828" s="67">
        <f>L41+L53+L94+L112+L131+L176+L193+L308+L347+L362+L404+L445+L485+L527+L571+L616+L721+L765+L778</f>
        <v>320939.73</v>
      </c>
    </row>
    <row r="829" spans="1:12" ht="15.75" customHeight="1" x14ac:dyDescent="0.3">
      <c r="A829" s="53"/>
      <c r="B829" s="74"/>
      <c r="C829" s="136" t="s">
        <v>57</v>
      </c>
      <c r="D829" s="136"/>
      <c r="E829" s="136"/>
      <c r="F829" s="136"/>
      <c r="G829" s="136"/>
      <c r="H829" s="3"/>
      <c r="I829" s="3"/>
      <c r="J829" s="67">
        <f>J831+J834</f>
        <v>14003.46</v>
      </c>
      <c r="K829" s="64"/>
      <c r="L829" s="67">
        <f>L831+L834</f>
        <v>130563.87</v>
      </c>
    </row>
    <row r="830" spans="1:12" ht="15.75" customHeight="1" x14ac:dyDescent="0.3">
      <c r="A830" s="53"/>
      <c r="B830" s="74"/>
      <c r="C830" s="138" t="s">
        <v>58</v>
      </c>
      <c r="D830" s="138"/>
      <c r="E830" s="138"/>
      <c r="F830" s="138"/>
      <c r="G830" s="138"/>
      <c r="H830" s="3"/>
      <c r="I830" s="3"/>
      <c r="J830" s="67"/>
      <c r="K830" s="97"/>
      <c r="L830" s="120"/>
    </row>
    <row r="831" spans="1:12" ht="15.75" customHeight="1" x14ac:dyDescent="0.25">
      <c r="A831" s="19"/>
      <c r="B831" s="20"/>
      <c r="C831" s="136" t="s">
        <v>300</v>
      </c>
      <c r="D831" s="136"/>
      <c r="E831" s="136"/>
      <c r="F831" s="136"/>
      <c r="G831" s="136"/>
      <c r="H831" s="3"/>
      <c r="I831" s="28"/>
      <c r="J831" s="67">
        <f>J42+J54+J95+J113+J132+J177+J194+J309+J348+J363+J405+J446+J486+J528+J572+J617++J626+J722+J766+J779</f>
        <v>13990.02</v>
      </c>
      <c r="K831" s="28">
        <v>9.31</v>
      </c>
      <c r="L831" s="3">
        <f>J831*K831</f>
        <v>130247.09</v>
      </c>
    </row>
    <row r="832" spans="1:12" ht="15.75" customHeight="1" x14ac:dyDescent="0.25">
      <c r="A832" s="19"/>
      <c r="B832" s="20"/>
      <c r="C832" s="138" t="s">
        <v>301</v>
      </c>
      <c r="D832" s="138"/>
      <c r="E832" s="138"/>
      <c r="F832" s="138"/>
      <c r="G832" s="138"/>
      <c r="H832" s="3"/>
      <c r="I832" s="28"/>
      <c r="J832" s="67"/>
      <c r="K832" s="28"/>
      <c r="L832" s="3"/>
    </row>
    <row r="833" spans="1:12" ht="15.75" customHeight="1" x14ac:dyDescent="0.3">
      <c r="A833" s="53"/>
      <c r="B833" s="74"/>
      <c r="C833" s="136" t="s">
        <v>302</v>
      </c>
      <c r="D833" s="136"/>
      <c r="E833" s="136"/>
      <c r="F833" s="136"/>
      <c r="G833" s="136"/>
      <c r="H833" s="3"/>
      <c r="I833" s="3"/>
      <c r="J833" s="67">
        <f>J43+J55+J96+J114+J133+J178+J195+J310+J349+J364+J406+J447+J487+J529+J573+J618++J627+J723+J767+J780</f>
        <v>1831.05</v>
      </c>
      <c r="K833" s="97"/>
      <c r="L833" s="67">
        <f>L43+L55+L96+L114+L133+L178+L195+L310+L349+L364+L406+L447+L487+L529+L573+L618++L627+L723+L767+L780</f>
        <v>43157.83</v>
      </c>
    </row>
    <row r="834" spans="1:12" ht="15.75" customHeight="1" x14ac:dyDescent="0.3">
      <c r="A834" s="53"/>
      <c r="B834" s="74"/>
      <c r="C834" s="136" t="s">
        <v>295</v>
      </c>
      <c r="D834" s="136"/>
      <c r="E834" s="136"/>
      <c r="F834" s="136"/>
      <c r="G834" s="136"/>
      <c r="H834" s="3"/>
      <c r="I834" s="3"/>
      <c r="J834" s="67">
        <f>J494</f>
        <v>13.44</v>
      </c>
      <c r="K834" s="97"/>
      <c r="L834" s="67">
        <f>L494</f>
        <v>316.77999999999997</v>
      </c>
    </row>
    <row r="835" spans="1:12" ht="15.75" customHeight="1" x14ac:dyDescent="0.3">
      <c r="A835" s="53"/>
      <c r="B835" s="74"/>
      <c r="C835" s="136" t="s">
        <v>59</v>
      </c>
      <c r="D835" s="136"/>
      <c r="E835" s="136"/>
      <c r="F835" s="136"/>
      <c r="G835" s="136"/>
      <c r="H835" s="3"/>
      <c r="I835" s="3"/>
      <c r="J835" s="67">
        <f>J837+J838</f>
        <v>764121.29</v>
      </c>
      <c r="K835" s="67"/>
      <c r="L835" s="67">
        <f>L837+L838</f>
        <v>5068592.91</v>
      </c>
    </row>
    <row r="836" spans="1:12" ht="15.75" customHeight="1" x14ac:dyDescent="0.3">
      <c r="A836" s="53"/>
      <c r="B836" s="74"/>
      <c r="C836" s="138" t="s">
        <v>58</v>
      </c>
      <c r="D836" s="138"/>
      <c r="E836" s="138"/>
      <c r="F836" s="138"/>
      <c r="G836" s="138"/>
      <c r="H836" s="3"/>
      <c r="I836" s="3"/>
      <c r="J836" s="67"/>
      <c r="K836" s="64"/>
      <c r="L836" s="67"/>
    </row>
    <row r="837" spans="1:12" ht="15.75" customHeight="1" x14ac:dyDescent="0.3">
      <c r="A837" s="53"/>
      <c r="B837" s="74"/>
      <c r="C837" s="140" t="s">
        <v>287</v>
      </c>
      <c r="D837" s="140"/>
      <c r="E837" s="140"/>
      <c r="F837" s="140"/>
      <c r="G837" s="140"/>
      <c r="H837" s="3"/>
      <c r="I837" s="3"/>
      <c r="J837" s="67">
        <f>J44+J56+J97+J103+J104+J115+J122+J123+J124+J134+J141+J142+J143+J179+J185+J186+J196+J202+J203+J311+J350+J355+J365+J370+J407+J448+J488+J530+J536+J537+J538+J574+J580+J582+J619+J624+J659+J660+J689+J724+J768+J781+J788+J789+J790</f>
        <v>763200.11</v>
      </c>
      <c r="K837" s="64">
        <v>6.63</v>
      </c>
      <c r="L837" s="67">
        <f>K837*J837</f>
        <v>5060016.7300000004</v>
      </c>
    </row>
    <row r="838" spans="1:12" ht="15.75" customHeight="1" x14ac:dyDescent="0.3">
      <c r="A838" s="53"/>
      <c r="B838" s="74"/>
      <c r="C838" s="143" t="s">
        <v>321</v>
      </c>
      <c r="D838" s="143"/>
      <c r="E838" s="143"/>
      <c r="F838" s="143"/>
      <c r="G838" s="143"/>
      <c r="H838" s="3"/>
      <c r="I838" s="3"/>
      <c r="J838" s="67">
        <f>J105+J106</f>
        <v>921.18</v>
      </c>
      <c r="K838" s="64"/>
      <c r="L838" s="67">
        <f>L105+L106</f>
        <v>8576.18</v>
      </c>
    </row>
    <row r="839" spans="1:12" ht="15.75" customHeight="1" x14ac:dyDescent="0.3">
      <c r="A839" s="53"/>
      <c r="B839" s="74"/>
      <c r="C839" s="28" t="s">
        <v>182</v>
      </c>
      <c r="D839" s="82"/>
      <c r="E839" s="82"/>
      <c r="F839" s="82"/>
      <c r="G839" s="83"/>
      <c r="H839" s="3"/>
      <c r="I839" s="3"/>
      <c r="J839" s="67">
        <f>J64+J732+J734</f>
        <v>59.63</v>
      </c>
      <c r="K839" s="64"/>
      <c r="L839" s="67">
        <f>L64+L732+L734</f>
        <v>555.15</v>
      </c>
    </row>
    <row r="840" spans="1:12" ht="15.75" customHeight="1" x14ac:dyDescent="0.3">
      <c r="A840" s="53"/>
      <c r="B840" s="74"/>
      <c r="C840" s="28" t="s">
        <v>290</v>
      </c>
      <c r="D840" s="82"/>
      <c r="E840" s="82"/>
      <c r="F840" s="82"/>
      <c r="G840" s="83"/>
      <c r="H840" s="3"/>
      <c r="I840" s="3"/>
      <c r="J840" s="67">
        <f>J48+J60+J107+J125+J144+J187+J204+J315+J356+J371+J411+J452+J495+J539+J584+J628+J728+J772+J791</f>
        <v>15460.94</v>
      </c>
      <c r="K840" s="97"/>
      <c r="L840" s="67">
        <f>L48+L60+L107+L125+L144+L187+L204+L315+L356+L371+L411+L452+L495+L539+L584+L628+L728+L772+L791</f>
        <v>364414.34</v>
      </c>
    </row>
    <row r="841" spans="1:12" ht="15.75" customHeight="1" x14ac:dyDescent="0.3">
      <c r="A841" s="53"/>
      <c r="B841" s="74"/>
      <c r="C841" s="28" t="s">
        <v>291</v>
      </c>
      <c r="D841" s="82"/>
      <c r="E841" s="82"/>
      <c r="F841" s="82"/>
      <c r="G841" s="83"/>
      <c r="H841" s="3"/>
      <c r="I841" s="3"/>
      <c r="J841" s="67">
        <f t="shared" ref="J841:J842" si="14">J49+J61+J108+J126+J145+J188+J205+J316+J357+J372+J412+J453+J496+J540+J585+J629+J729+J773+J792</f>
        <v>16361.51</v>
      </c>
      <c r="K841" s="97"/>
      <c r="L841" s="67">
        <f t="shared" ref="L841:L842" si="15">L49+L61+L108+L126+L145+L188+L205+L316+L357+L372+L412+L453+L496+L540+L585+L629+L729+L773+L792</f>
        <v>385640.46</v>
      </c>
    </row>
    <row r="842" spans="1:12" ht="15.75" customHeight="1" x14ac:dyDescent="0.3">
      <c r="A842" s="53"/>
      <c r="B842" s="74"/>
      <c r="C842" s="28" t="s">
        <v>292</v>
      </c>
      <c r="D842" s="82"/>
      <c r="E842" s="82"/>
      <c r="F842" s="82"/>
      <c r="G842" s="83"/>
      <c r="H842" s="3"/>
      <c r="I842" s="3"/>
      <c r="J842" s="67">
        <f t="shared" si="14"/>
        <v>9039.7900000000009</v>
      </c>
      <c r="K842" s="97"/>
      <c r="L842" s="67">
        <f t="shared" si="15"/>
        <v>213068.09</v>
      </c>
    </row>
    <row r="843" spans="1:12" ht="15.75" customHeight="1" x14ac:dyDescent="0.3">
      <c r="A843" s="53"/>
      <c r="B843" s="74"/>
      <c r="C843" s="28"/>
      <c r="D843" s="82"/>
      <c r="E843" s="82"/>
      <c r="F843" s="82"/>
      <c r="G843" s="83"/>
      <c r="H843" s="3"/>
      <c r="I843" s="3"/>
      <c r="J843" s="67"/>
      <c r="K843" s="97"/>
      <c r="L843" s="67"/>
    </row>
    <row r="844" spans="1:12" ht="15.75" customHeight="1" x14ac:dyDescent="0.3">
      <c r="A844" s="116"/>
      <c r="B844" s="74"/>
      <c r="C844" s="121" t="s">
        <v>294</v>
      </c>
      <c r="D844" s="122"/>
      <c r="E844" s="122"/>
      <c r="F844" s="122"/>
      <c r="G844" s="123"/>
      <c r="H844" s="117"/>
      <c r="I844" s="117"/>
      <c r="J844" s="118">
        <f>J846+J861+J862</f>
        <v>53629.85</v>
      </c>
      <c r="K844" s="119"/>
      <c r="L844" s="118">
        <f>L846+L861+L862</f>
        <v>904955.95</v>
      </c>
    </row>
    <row r="845" spans="1:12" ht="15.75" customHeight="1" x14ac:dyDescent="0.3">
      <c r="A845" s="53"/>
      <c r="B845" s="74"/>
      <c r="C845" s="138" t="s">
        <v>309</v>
      </c>
      <c r="D845" s="138"/>
      <c r="E845" s="138"/>
      <c r="F845" s="138"/>
      <c r="G845" s="138"/>
      <c r="H845" s="3"/>
      <c r="I845" s="3"/>
      <c r="J845" s="87"/>
      <c r="K845" s="97"/>
      <c r="L845" s="87"/>
    </row>
    <row r="846" spans="1:12" ht="15.75" customHeight="1" x14ac:dyDescent="0.3">
      <c r="A846" s="53"/>
      <c r="B846" s="74"/>
      <c r="C846" s="136" t="s">
        <v>289</v>
      </c>
      <c r="D846" s="136"/>
      <c r="E846" s="136"/>
      <c r="F846" s="136"/>
      <c r="G846" s="136"/>
      <c r="H846" s="3"/>
      <c r="I846" s="3"/>
      <c r="J846" s="87">
        <f>J848+J849+J855+J859</f>
        <v>34902.6</v>
      </c>
      <c r="K846" s="97"/>
      <c r="L846" s="87">
        <f>L848+L849+L855+L859</f>
        <v>463554.58</v>
      </c>
    </row>
    <row r="847" spans="1:12" ht="15.75" customHeight="1" x14ac:dyDescent="0.3">
      <c r="A847" s="53"/>
      <c r="B847" s="74"/>
      <c r="C847" s="138" t="s">
        <v>55</v>
      </c>
      <c r="D847" s="138"/>
      <c r="E847" s="138"/>
      <c r="F847" s="138"/>
      <c r="G847" s="138"/>
      <c r="H847" s="3"/>
      <c r="I847" s="3"/>
      <c r="J847" s="97"/>
      <c r="K847" s="97"/>
      <c r="L847" s="120"/>
    </row>
    <row r="848" spans="1:12" ht="15.75" customHeight="1" x14ac:dyDescent="0.3">
      <c r="A848" s="53"/>
      <c r="B848" s="74"/>
      <c r="C848" s="136" t="s">
        <v>56</v>
      </c>
      <c r="D848" s="136"/>
      <c r="E848" s="136"/>
      <c r="F848" s="136"/>
      <c r="G848" s="136"/>
      <c r="H848" s="3"/>
      <c r="I848" s="3"/>
      <c r="J848" s="67">
        <f>J236+J250+J264</f>
        <v>10565</v>
      </c>
      <c r="K848" s="64"/>
      <c r="L848" s="67">
        <f>L236+L250+L264</f>
        <v>249017.05</v>
      </c>
    </row>
    <row r="849" spans="1:12" ht="15.75" customHeight="1" x14ac:dyDescent="0.3">
      <c r="A849" s="53"/>
      <c r="B849" s="74"/>
      <c r="C849" s="136" t="s">
        <v>57</v>
      </c>
      <c r="D849" s="137"/>
      <c r="E849" s="137"/>
      <c r="F849" s="137"/>
      <c r="G849" s="137"/>
      <c r="H849" s="3"/>
      <c r="I849" s="3"/>
      <c r="J849" s="67">
        <f>J851+J854</f>
        <v>19843</v>
      </c>
      <c r="K849" s="64"/>
      <c r="L849" s="67">
        <f>L851+L854</f>
        <v>184738.33</v>
      </c>
    </row>
    <row r="850" spans="1:12" ht="15.75" customHeight="1" x14ac:dyDescent="0.3">
      <c r="A850" s="53"/>
      <c r="B850" s="74"/>
      <c r="C850" s="138" t="s">
        <v>58</v>
      </c>
      <c r="D850" s="139"/>
      <c r="E850" s="139"/>
      <c r="F850" s="139"/>
      <c r="G850" s="139"/>
      <c r="H850" s="3"/>
      <c r="I850" s="3"/>
      <c r="J850" s="53"/>
      <c r="K850" s="97"/>
      <c r="L850" s="53"/>
    </row>
    <row r="851" spans="1:12" ht="15.75" customHeight="1" x14ac:dyDescent="0.25">
      <c r="A851" s="19"/>
      <c r="B851" s="20"/>
      <c r="C851" s="136" t="s">
        <v>300</v>
      </c>
      <c r="D851" s="137"/>
      <c r="E851" s="137"/>
      <c r="F851" s="137"/>
      <c r="G851" s="137"/>
      <c r="H851" s="3"/>
      <c r="I851" s="28"/>
      <c r="J851" s="3">
        <f>J237+J251+J265</f>
        <v>19843</v>
      </c>
      <c r="K851" s="28">
        <v>9.31</v>
      </c>
      <c r="L851" s="3">
        <f>J851*K851</f>
        <v>184738.33</v>
      </c>
    </row>
    <row r="852" spans="1:12" ht="15.75" customHeight="1" x14ac:dyDescent="0.25">
      <c r="A852" s="19"/>
      <c r="B852" s="20"/>
      <c r="C852" s="138" t="s">
        <v>301</v>
      </c>
      <c r="D852" s="139"/>
      <c r="E852" s="139"/>
      <c r="F852" s="139"/>
      <c r="G852" s="139"/>
      <c r="H852" s="3"/>
      <c r="I852" s="28"/>
      <c r="J852" s="3"/>
      <c r="K852" s="28"/>
      <c r="L852" s="3"/>
    </row>
    <row r="853" spans="1:12" ht="15.75" customHeight="1" x14ac:dyDescent="0.3">
      <c r="A853" s="53"/>
      <c r="B853" s="74"/>
      <c r="C853" s="136" t="s">
        <v>302</v>
      </c>
      <c r="D853" s="137"/>
      <c r="E853" s="137"/>
      <c r="F853" s="137"/>
      <c r="G853" s="137"/>
      <c r="H853" s="3"/>
      <c r="I853" s="3"/>
      <c r="J853" s="67">
        <f>J238+J252+J266</f>
        <v>2138.2199999999998</v>
      </c>
      <c r="K853" s="97"/>
      <c r="L853" s="67">
        <f>L238+L252+L266</f>
        <v>50397.85</v>
      </c>
    </row>
    <row r="854" spans="1:12" ht="15.75" customHeight="1" x14ac:dyDescent="0.3">
      <c r="A854" s="53"/>
      <c r="B854" s="74"/>
      <c r="C854" s="136" t="s">
        <v>295</v>
      </c>
      <c r="D854" s="137"/>
      <c r="E854" s="137"/>
      <c r="F854" s="137"/>
      <c r="G854" s="137"/>
      <c r="H854" s="3"/>
      <c r="I854" s="3"/>
      <c r="J854" s="67"/>
      <c r="K854" s="97"/>
      <c r="L854" s="67"/>
    </row>
    <row r="855" spans="1:12" ht="15.75" customHeight="1" x14ac:dyDescent="0.3">
      <c r="A855" s="53"/>
      <c r="B855" s="74"/>
      <c r="C855" s="136" t="s">
        <v>59</v>
      </c>
      <c r="D855" s="137"/>
      <c r="E855" s="137"/>
      <c r="F855" s="137"/>
      <c r="G855" s="137"/>
      <c r="H855" s="3"/>
      <c r="I855" s="3"/>
      <c r="J855" s="124">
        <f>J857+J858</f>
        <v>4494.6000000000004</v>
      </c>
      <c r="K855" s="53"/>
      <c r="L855" s="67">
        <f>L857+L858</f>
        <v>29799.200000000001</v>
      </c>
    </row>
    <row r="856" spans="1:12" ht="15.75" customHeight="1" x14ac:dyDescent="0.3">
      <c r="A856" s="53"/>
      <c r="B856" s="74"/>
      <c r="C856" s="138" t="s">
        <v>58</v>
      </c>
      <c r="D856" s="139"/>
      <c r="E856" s="139"/>
      <c r="F856" s="139"/>
      <c r="G856" s="139"/>
      <c r="H856" s="3"/>
      <c r="I856" s="3"/>
      <c r="J856" s="67"/>
      <c r="K856" s="64"/>
      <c r="L856" s="67"/>
    </row>
    <row r="857" spans="1:12" ht="15.75" customHeight="1" x14ac:dyDescent="0.3">
      <c r="A857" s="53"/>
      <c r="B857" s="74"/>
      <c r="C857" s="140" t="s">
        <v>287</v>
      </c>
      <c r="D857" s="140"/>
      <c r="E857" s="140"/>
      <c r="F857" s="140"/>
      <c r="G857" s="140"/>
      <c r="H857" s="3"/>
      <c r="I857" s="3"/>
      <c r="J857" s="67">
        <f>J239+J253+J267</f>
        <v>4494.6000000000004</v>
      </c>
      <c r="K857" s="64">
        <v>6.63</v>
      </c>
      <c r="L857" s="67">
        <f>K857*J857</f>
        <v>29799.200000000001</v>
      </c>
    </row>
    <row r="858" spans="1:12" ht="15.75" customHeight="1" x14ac:dyDescent="0.3">
      <c r="A858" s="53"/>
      <c r="B858" s="74"/>
      <c r="C858" s="28" t="s">
        <v>321</v>
      </c>
      <c r="D858" s="82"/>
      <c r="E858" s="82"/>
      <c r="F858" s="82"/>
      <c r="G858" s="83"/>
      <c r="H858" s="3"/>
      <c r="I858" s="3"/>
      <c r="J858" s="67"/>
      <c r="K858" s="64"/>
      <c r="L858" s="67"/>
    </row>
    <row r="859" spans="1:12" ht="15.75" customHeight="1" x14ac:dyDescent="0.3">
      <c r="A859" s="53"/>
      <c r="B859" s="74"/>
      <c r="C859" s="28" t="s">
        <v>182</v>
      </c>
      <c r="D859" s="82"/>
      <c r="E859" s="82"/>
      <c r="F859" s="82"/>
      <c r="G859" s="83"/>
      <c r="H859" s="3"/>
      <c r="I859" s="3"/>
      <c r="J859" s="67"/>
      <c r="K859" s="64"/>
      <c r="L859" s="67"/>
    </row>
    <row r="860" spans="1:12" ht="15.75" customHeight="1" x14ac:dyDescent="0.3">
      <c r="A860" s="53"/>
      <c r="B860" s="74"/>
      <c r="C860" s="28" t="s">
        <v>290</v>
      </c>
      <c r="D860" s="82"/>
      <c r="E860" s="82"/>
      <c r="F860" s="82"/>
      <c r="G860" s="83"/>
      <c r="H860" s="3"/>
      <c r="I860" s="3"/>
      <c r="J860" s="67">
        <f>J243+J257+J271</f>
        <v>12703.22</v>
      </c>
      <c r="K860" s="97"/>
      <c r="L860" s="67">
        <f>L243+L257+L271</f>
        <v>299414.90000000002</v>
      </c>
    </row>
    <row r="861" spans="1:12" ht="15.75" customHeight="1" x14ac:dyDescent="0.3">
      <c r="A861" s="53"/>
      <c r="B861" s="74"/>
      <c r="C861" s="28" t="s">
        <v>291</v>
      </c>
      <c r="D861" s="82"/>
      <c r="E861" s="82"/>
      <c r="F861" s="82"/>
      <c r="G861" s="83"/>
      <c r="H861" s="3"/>
      <c r="I861" s="3"/>
      <c r="J861" s="67">
        <f t="shared" ref="J861:J862" si="16">J244+J258+J272</f>
        <v>12277.86</v>
      </c>
      <c r="K861" s="97"/>
      <c r="L861" s="67">
        <f t="shared" ref="L861:L862" si="17">L244+L258+L272</f>
        <v>289389.32</v>
      </c>
    </row>
    <row r="862" spans="1:12" ht="15.75" customHeight="1" x14ac:dyDescent="0.3">
      <c r="A862" s="53"/>
      <c r="B862" s="74"/>
      <c r="C862" s="28" t="s">
        <v>292</v>
      </c>
      <c r="D862" s="82"/>
      <c r="E862" s="82"/>
      <c r="F862" s="82"/>
      <c r="G862" s="83"/>
      <c r="H862" s="3"/>
      <c r="I862" s="3"/>
      <c r="J862" s="67">
        <f t="shared" si="16"/>
        <v>6449.39</v>
      </c>
      <c r="K862" s="97"/>
      <c r="L862" s="67">
        <f t="shared" si="17"/>
        <v>152012.04999999999</v>
      </c>
    </row>
    <row r="863" spans="1:12" ht="15.75" customHeight="1" x14ac:dyDescent="0.3">
      <c r="A863" s="53"/>
      <c r="B863" s="74"/>
      <c r="C863" s="28"/>
      <c r="D863" s="82"/>
      <c r="E863" s="82"/>
      <c r="F863" s="82"/>
      <c r="G863" s="83"/>
      <c r="H863" s="3"/>
      <c r="I863" s="3"/>
      <c r="J863" s="67"/>
      <c r="K863" s="97"/>
      <c r="L863" s="67"/>
    </row>
    <row r="864" spans="1:12" ht="15.75" customHeight="1" x14ac:dyDescent="0.3">
      <c r="A864" s="116"/>
      <c r="B864" s="74"/>
      <c r="C864" s="121" t="s">
        <v>186</v>
      </c>
      <c r="D864" s="122"/>
      <c r="E864" s="122"/>
      <c r="F864" s="122"/>
      <c r="G864" s="123"/>
      <c r="H864" s="117"/>
      <c r="I864" s="117"/>
      <c r="J864" s="118">
        <f>J866+J867</f>
        <v>220665.06</v>
      </c>
      <c r="K864" s="125"/>
      <c r="L864" s="118">
        <f>L866+L867</f>
        <v>1012859.43</v>
      </c>
    </row>
    <row r="865" spans="1:12" ht="15.75" customHeight="1" x14ac:dyDescent="0.3">
      <c r="A865" s="53"/>
      <c r="B865" s="74"/>
      <c r="C865" s="86" t="s">
        <v>58</v>
      </c>
      <c r="D865" s="126"/>
      <c r="E865" s="126"/>
      <c r="F865" s="126"/>
      <c r="G865" s="127"/>
      <c r="H865" s="3"/>
      <c r="I865" s="3"/>
      <c r="J865" s="97"/>
      <c r="K865" s="97"/>
      <c r="L865" s="120"/>
    </row>
    <row r="866" spans="1:12" ht="15.75" customHeight="1" x14ac:dyDescent="0.3">
      <c r="A866" s="53"/>
      <c r="B866" s="74"/>
      <c r="C866" s="28" t="s">
        <v>187</v>
      </c>
      <c r="D866" s="82"/>
      <c r="E866" s="82"/>
      <c r="F866" s="82"/>
      <c r="G866" s="83"/>
      <c r="H866" s="82"/>
      <c r="I866" s="3"/>
      <c r="J866" s="3">
        <f>J247+J261+J275</f>
        <v>220663.62</v>
      </c>
      <c r="K866" s="28">
        <v>4.59</v>
      </c>
      <c r="L866" s="3">
        <f>J866*K866</f>
        <v>1012846.02</v>
      </c>
    </row>
    <row r="867" spans="1:12" ht="15.75" customHeight="1" x14ac:dyDescent="0.3">
      <c r="A867" s="53"/>
      <c r="B867" s="74"/>
      <c r="C867" s="28" t="s">
        <v>322</v>
      </c>
      <c r="D867" s="82"/>
      <c r="E867" s="82"/>
      <c r="F867" s="82"/>
      <c r="G867" s="83"/>
      <c r="H867" s="82"/>
      <c r="I867" s="3"/>
      <c r="J867" s="3">
        <f>J276+J277</f>
        <v>1.44</v>
      </c>
      <c r="K867" s="97"/>
      <c r="L867" s="3">
        <f>L276+L277</f>
        <v>13.41</v>
      </c>
    </row>
    <row r="868" spans="1:12" ht="15.75" customHeight="1" x14ac:dyDescent="0.3">
      <c r="A868" s="53"/>
      <c r="B868" s="74"/>
      <c r="C868" s="28"/>
      <c r="D868" s="82"/>
      <c r="E868" s="82"/>
      <c r="F868" s="82"/>
      <c r="G868" s="83"/>
      <c r="H868" s="82"/>
      <c r="I868" s="3"/>
      <c r="J868" s="3"/>
      <c r="K868" s="97"/>
      <c r="L868" s="3"/>
    </row>
    <row r="869" spans="1:12" ht="15.75" customHeight="1" x14ac:dyDescent="0.3">
      <c r="A869" s="116"/>
      <c r="B869" s="74"/>
      <c r="C869" s="121" t="s">
        <v>188</v>
      </c>
      <c r="D869" s="128"/>
      <c r="E869" s="128"/>
      <c r="F869" s="128"/>
      <c r="G869" s="129"/>
      <c r="H869" s="117"/>
      <c r="I869" s="117"/>
      <c r="J869" s="130"/>
      <c r="K869" s="131"/>
      <c r="L869" s="130"/>
    </row>
    <row r="870" spans="1:12" ht="15.75" customHeight="1" x14ac:dyDescent="0.3">
      <c r="A870" s="53"/>
      <c r="B870" s="74"/>
      <c r="C870" s="138" t="s">
        <v>309</v>
      </c>
      <c r="D870" s="138"/>
      <c r="E870" s="138"/>
      <c r="F870" s="138"/>
      <c r="G870" s="138"/>
      <c r="H870" s="3"/>
      <c r="I870" s="3"/>
      <c r="J870" s="87"/>
      <c r="K870" s="97"/>
      <c r="L870" s="87"/>
    </row>
    <row r="871" spans="1:12" ht="15.75" customHeight="1" x14ac:dyDescent="0.3">
      <c r="A871" s="53"/>
      <c r="B871" s="74"/>
      <c r="C871" s="21" t="s">
        <v>317</v>
      </c>
      <c r="D871" s="84"/>
      <c r="E871" s="84"/>
      <c r="F871" s="84"/>
      <c r="G871" s="132"/>
      <c r="H871" s="3"/>
      <c r="I871" s="3"/>
      <c r="J871" s="87"/>
      <c r="K871" s="97"/>
      <c r="L871" s="87"/>
    </row>
    <row r="872" spans="1:12" ht="15.75" customHeight="1" x14ac:dyDescent="0.3">
      <c r="A872" s="53"/>
      <c r="B872" s="74"/>
      <c r="C872" s="21" t="s">
        <v>318</v>
      </c>
      <c r="D872" s="84"/>
      <c r="E872" s="84"/>
      <c r="F872" s="84"/>
      <c r="G872" s="132"/>
      <c r="H872" s="3"/>
      <c r="I872" s="3"/>
      <c r="J872" s="87"/>
      <c r="K872" s="97"/>
      <c r="L872" s="87"/>
    </row>
    <row r="873" spans="1:12" ht="15.75" customHeight="1" x14ac:dyDescent="0.3">
      <c r="A873" s="53"/>
      <c r="B873" s="74"/>
      <c r="C873" s="138" t="s">
        <v>309</v>
      </c>
      <c r="D873" s="138"/>
      <c r="E873" s="138"/>
      <c r="F873" s="138"/>
      <c r="G873" s="138"/>
      <c r="H873" s="3"/>
      <c r="I873" s="3"/>
      <c r="J873" s="87"/>
      <c r="K873" s="97"/>
      <c r="L873" s="87"/>
    </row>
    <row r="874" spans="1:12" ht="15.75" customHeight="1" x14ac:dyDescent="0.3">
      <c r="A874" s="53"/>
      <c r="B874" s="74"/>
      <c r="C874" s="136" t="s">
        <v>289</v>
      </c>
      <c r="D874" s="137"/>
      <c r="E874" s="137"/>
      <c r="F874" s="137"/>
      <c r="G874" s="137"/>
      <c r="H874" s="3"/>
      <c r="I874" s="3"/>
      <c r="J874" s="97"/>
      <c r="K874" s="97"/>
      <c r="L874" s="120"/>
    </row>
    <row r="875" spans="1:12" ht="15.75" customHeight="1" x14ac:dyDescent="0.3">
      <c r="A875" s="53"/>
      <c r="B875" s="74"/>
      <c r="C875" s="138" t="s">
        <v>55</v>
      </c>
      <c r="D875" s="139"/>
      <c r="E875" s="139"/>
      <c r="F875" s="139"/>
      <c r="G875" s="139"/>
      <c r="H875" s="3"/>
      <c r="I875" s="3"/>
      <c r="J875" s="67"/>
      <c r="K875" s="64"/>
      <c r="L875" s="67"/>
    </row>
    <row r="876" spans="1:12" ht="15.75" customHeight="1" x14ac:dyDescent="0.3">
      <c r="A876" s="53"/>
      <c r="B876" s="74"/>
      <c r="C876" s="136" t="s">
        <v>56</v>
      </c>
      <c r="D876" s="137"/>
      <c r="E876" s="137"/>
      <c r="F876" s="137"/>
      <c r="G876" s="137"/>
      <c r="H876" s="3"/>
      <c r="I876" s="3"/>
      <c r="J876" s="67"/>
      <c r="K876" s="64"/>
      <c r="L876" s="67"/>
    </row>
    <row r="877" spans="1:12" ht="15.75" customHeight="1" x14ac:dyDescent="0.3">
      <c r="A877" s="53"/>
      <c r="B877" s="74"/>
      <c r="C877" s="136" t="s">
        <v>57</v>
      </c>
      <c r="D877" s="137"/>
      <c r="E877" s="137"/>
      <c r="F877" s="137"/>
      <c r="G877" s="137"/>
      <c r="H877" s="3"/>
      <c r="I877" s="3"/>
      <c r="J877" s="97"/>
      <c r="K877" s="97"/>
      <c r="L877" s="120"/>
    </row>
    <row r="878" spans="1:12" ht="15.75" customHeight="1" x14ac:dyDescent="0.25">
      <c r="A878" s="19"/>
      <c r="B878" s="20"/>
      <c r="C878" s="138" t="s">
        <v>58</v>
      </c>
      <c r="D878" s="139"/>
      <c r="E878" s="139"/>
      <c r="F878" s="139"/>
      <c r="G878" s="139"/>
      <c r="H878" s="3"/>
      <c r="I878" s="28"/>
      <c r="J878" s="3"/>
      <c r="K878" s="28"/>
      <c r="L878" s="3"/>
    </row>
    <row r="879" spans="1:12" ht="15.75" customHeight="1" x14ac:dyDescent="0.25">
      <c r="A879" s="19"/>
      <c r="B879" s="20"/>
      <c r="C879" s="136" t="s">
        <v>300</v>
      </c>
      <c r="D879" s="137"/>
      <c r="E879" s="137"/>
      <c r="F879" s="137"/>
      <c r="G879" s="137"/>
      <c r="H879" s="3"/>
      <c r="I879" s="28"/>
      <c r="J879" s="3"/>
      <c r="K879" s="28"/>
      <c r="L879" s="3"/>
    </row>
    <row r="880" spans="1:12" ht="15.75" customHeight="1" x14ac:dyDescent="0.3">
      <c r="A880" s="53"/>
      <c r="B880" s="74"/>
      <c r="C880" s="138" t="s">
        <v>301</v>
      </c>
      <c r="D880" s="139"/>
      <c r="E880" s="139"/>
      <c r="F880" s="139"/>
      <c r="G880" s="139"/>
      <c r="H880" s="3"/>
      <c r="I880" s="3"/>
      <c r="J880" s="67"/>
      <c r="K880" s="97"/>
      <c r="L880" s="67"/>
    </row>
    <row r="881" spans="1:12" ht="15.75" customHeight="1" x14ac:dyDescent="0.3">
      <c r="A881" s="53"/>
      <c r="B881" s="74"/>
      <c r="C881" s="136" t="s">
        <v>302</v>
      </c>
      <c r="D881" s="137"/>
      <c r="E881" s="137"/>
      <c r="F881" s="137"/>
      <c r="G881" s="137"/>
      <c r="H881" s="3"/>
      <c r="I881" s="3"/>
      <c r="J881" s="67"/>
      <c r="K881" s="97"/>
      <c r="L881" s="67"/>
    </row>
    <row r="882" spans="1:12" ht="15.75" customHeight="1" x14ac:dyDescent="0.3">
      <c r="A882" s="53"/>
      <c r="B882" s="74"/>
      <c r="C882" s="136" t="s">
        <v>295</v>
      </c>
      <c r="D882" s="137"/>
      <c r="E882" s="137"/>
      <c r="F882" s="137"/>
      <c r="G882" s="137"/>
      <c r="H882" s="3"/>
      <c r="I882" s="3"/>
      <c r="J882" s="124"/>
      <c r="K882" s="53"/>
      <c r="L882" s="67"/>
    </row>
    <row r="883" spans="1:12" ht="15.75" customHeight="1" x14ac:dyDescent="0.3">
      <c r="A883" s="53"/>
      <c r="B883" s="74"/>
      <c r="C883" s="136" t="s">
        <v>59</v>
      </c>
      <c r="D883" s="137"/>
      <c r="E883" s="137"/>
      <c r="F883" s="137"/>
      <c r="G883" s="137"/>
      <c r="H883" s="3"/>
      <c r="I883" s="3"/>
      <c r="J883" s="67"/>
      <c r="K883" s="64"/>
      <c r="L883" s="67"/>
    </row>
    <row r="884" spans="1:12" ht="15.75" customHeight="1" x14ac:dyDescent="0.3">
      <c r="A884" s="53"/>
      <c r="B884" s="74"/>
      <c r="C884" s="138" t="s">
        <v>58</v>
      </c>
      <c r="D884" s="139"/>
      <c r="E884" s="139"/>
      <c r="F884" s="139"/>
      <c r="G884" s="139"/>
      <c r="H884" s="3"/>
      <c r="I884" s="3"/>
      <c r="J884" s="67"/>
      <c r="K884" s="64"/>
      <c r="L884" s="67"/>
    </row>
    <row r="885" spans="1:12" ht="15.75" customHeight="1" x14ac:dyDescent="0.3">
      <c r="A885" s="53"/>
      <c r="B885" s="74"/>
      <c r="C885" s="140" t="s">
        <v>287</v>
      </c>
      <c r="D885" s="140"/>
      <c r="E885" s="140"/>
      <c r="F885" s="140"/>
      <c r="G885" s="140"/>
      <c r="H885" s="3"/>
      <c r="I885" s="3"/>
      <c r="J885" s="67"/>
      <c r="K885" s="64"/>
      <c r="L885" s="67"/>
    </row>
    <row r="886" spans="1:12" ht="15.75" customHeight="1" x14ac:dyDescent="0.3">
      <c r="A886" s="53"/>
      <c r="B886" s="74"/>
      <c r="C886" s="28" t="s">
        <v>321</v>
      </c>
      <c r="D886" s="82"/>
      <c r="E886" s="82"/>
      <c r="F886" s="82"/>
      <c r="G886" s="83"/>
      <c r="H886" s="3"/>
      <c r="I886" s="3"/>
      <c r="J886" s="67"/>
      <c r="K886" s="64"/>
      <c r="L886" s="67"/>
    </row>
    <row r="887" spans="1:12" ht="15.75" customHeight="1" x14ac:dyDescent="0.3">
      <c r="A887" s="53"/>
      <c r="B887" s="74"/>
      <c r="C887" s="28" t="s">
        <v>182</v>
      </c>
      <c r="D887" s="82"/>
      <c r="E887" s="82"/>
      <c r="F887" s="82"/>
      <c r="G887" s="83"/>
      <c r="H887" s="3"/>
      <c r="I887" s="3"/>
      <c r="J887" s="67"/>
      <c r="K887" s="97"/>
      <c r="L887" s="67"/>
    </row>
    <row r="888" spans="1:12" ht="15.75" customHeight="1" x14ac:dyDescent="0.3">
      <c r="A888" s="53"/>
      <c r="B888" s="74"/>
      <c r="C888" s="28" t="s">
        <v>290</v>
      </c>
      <c r="D888" s="82"/>
      <c r="E888" s="82"/>
      <c r="F888" s="82"/>
      <c r="G888" s="83"/>
      <c r="H888" s="3"/>
      <c r="I888" s="3"/>
      <c r="J888" s="67"/>
      <c r="K888" s="97"/>
      <c r="L888" s="67"/>
    </row>
    <row r="889" spans="1:12" ht="15.75" customHeight="1" x14ac:dyDescent="0.3">
      <c r="A889" s="53"/>
      <c r="B889" s="74"/>
      <c r="C889" s="28" t="s">
        <v>291</v>
      </c>
      <c r="D889" s="82"/>
      <c r="E889" s="82"/>
      <c r="F889" s="82"/>
      <c r="G889" s="83"/>
      <c r="H889" s="3"/>
      <c r="I889" s="3"/>
      <c r="J889" s="67"/>
      <c r="K889" s="97"/>
      <c r="L889" s="67"/>
    </row>
    <row r="890" spans="1:12" ht="15.75" customHeight="1" x14ac:dyDescent="0.3">
      <c r="A890" s="53"/>
      <c r="B890" s="74"/>
      <c r="C890" s="28" t="s">
        <v>292</v>
      </c>
      <c r="D890" s="82"/>
      <c r="E890" s="82"/>
      <c r="F890" s="82"/>
      <c r="G890" s="83"/>
      <c r="H890" s="3"/>
      <c r="I890" s="3"/>
      <c r="J890" s="67"/>
      <c r="K890" s="67"/>
      <c r="L890" s="67"/>
    </row>
    <row r="891" spans="1:12" ht="15.75" customHeight="1" x14ac:dyDescent="0.3">
      <c r="A891" s="53"/>
      <c r="B891" s="74"/>
      <c r="C891" s="133"/>
      <c r="D891" s="82"/>
      <c r="E891" s="82"/>
      <c r="F891" s="82"/>
      <c r="G891" s="83"/>
      <c r="H891" s="3"/>
      <c r="I891" s="3"/>
      <c r="J891" s="67"/>
      <c r="K891" s="67"/>
      <c r="L891" s="67"/>
    </row>
    <row r="892" spans="1:12" ht="15.75" customHeight="1" x14ac:dyDescent="0.3">
      <c r="A892" s="53"/>
      <c r="B892" s="74"/>
      <c r="C892" s="133"/>
      <c r="D892" s="82"/>
      <c r="E892" s="82"/>
      <c r="F892" s="82"/>
      <c r="G892" s="83"/>
      <c r="H892" s="3"/>
      <c r="I892" s="3"/>
      <c r="J892" s="67"/>
      <c r="K892" s="67"/>
      <c r="L892" s="67"/>
    </row>
    <row r="893" spans="1:12" ht="15.75" customHeight="1" x14ac:dyDescent="0.3">
      <c r="A893" s="116"/>
      <c r="B893" s="20"/>
      <c r="C893" s="121" t="s">
        <v>323</v>
      </c>
      <c r="D893" s="122"/>
      <c r="E893" s="122"/>
      <c r="F893" s="122"/>
      <c r="G893" s="123"/>
      <c r="H893" s="117"/>
      <c r="I893" s="117"/>
      <c r="J893" s="118">
        <f>J894+J909+J910+J911+J915</f>
        <v>1091497.04</v>
      </c>
      <c r="K893" s="119"/>
      <c r="L893" s="118">
        <f>L894+L909+L910+L911+L915</f>
        <v>8037175.5899999999</v>
      </c>
    </row>
    <row r="894" spans="1:12" ht="15.75" customHeight="1" x14ac:dyDescent="0.3">
      <c r="A894" s="53"/>
      <c r="B894" s="20"/>
      <c r="C894" s="21" t="s">
        <v>296</v>
      </c>
      <c r="D894" s="82"/>
      <c r="E894" s="82"/>
      <c r="F894" s="82"/>
      <c r="G894" s="83"/>
      <c r="H894" s="3"/>
      <c r="I894" s="3"/>
      <c r="J894" s="87">
        <f>J896+J897+J903+J907</f>
        <v>826703.43</v>
      </c>
      <c r="K894" s="97"/>
      <c r="L894" s="87">
        <f>L896+L897+L903+L907</f>
        <v>5984206.2400000002</v>
      </c>
    </row>
    <row r="895" spans="1:12" ht="15.75" customHeight="1" x14ac:dyDescent="0.3">
      <c r="A895" s="53"/>
      <c r="B895" s="20"/>
      <c r="C895" s="84" t="s">
        <v>55</v>
      </c>
      <c r="D895" s="126"/>
      <c r="E895" s="126"/>
      <c r="F895" s="126"/>
      <c r="G895" s="127"/>
      <c r="H895" s="3"/>
      <c r="I895" s="3"/>
      <c r="J895" s="97"/>
      <c r="K895" s="97"/>
      <c r="L895" s="97"/>
    </row>
    <row r="896" spans="1:12" ht="15.75" customHeight="1" x14ac:dyDescent="0.3">
      <c r="A896" s="53"/>
      <c r="B896" s="74"/>
      <c r="C896" s="21" t="s">
        <v>56</v>
      </c>
      <c r="D896" s="82"/>
      <c r="E896" s="82"/>
      <c r="F896" s="82"/>
      <c r="G896" s="83"/>
      <c r="H896" s="3"/>
      <c r="I896" s="3"/>
      <c r="J896" s="67">
        <f>J828+J848+J876</f>
        <v>24181.45</v>
      </c>
      <c r="K896" s="64"/>
      <c r="L896" s="67">
        <f>L828+L848+L876</f>
        <v>569956.78</v>
      </c>
    </row>
    <row r="897" spans="1:12" ht="15.75" customHeight="1" x14ac:dyDescent="0.3">
      <c r="A897" s="53"/>
      <c r="B897" s="74"/>
      <c r="C897" s="21" t="s">
        <v>57</v>
      </c>
      <c r="D897" s="82"/>
      <c r="E897" s="82"/>
      <c r="F897" s="82"/>
      <c r="G897" s="83"/>
      <c r="H897" s="3"/>
      <c r="I897" s="3"/>
      <c r="J897" s="67">
        <f>J899+J902</f>
        <v>33846.46</v>
      </c>
      <c r="K897" s="64"/>
      <c r="L897" s="67">
        <f>L899+L902</f>
        <v>315302.2</v>
      </c>
    </row>
    <row r="898" spans="1:12" ht="15.75" customHeight="1" x14ac:dyDescent="0.25">
      <c r="A898" s="19"/>
      <c r="B898" s="20"/>
      <c r="C898" s="84" t="s">
        <v>58</v>
      </c>
      <c r="D898" s="126"/>
      <c r="E898" s="126"/>
      <c r="F898" s="126"/>
      <c r="G898" s="127"/>
      <c r="H898" s="3"/>
      <c r="I898" s="28"/>
      <c r="J898" s="67"/>
      <c r="K898" s="97"/>
      <c r="L898" s="67"/>
    </row>
    <row r="899" spans="1:12" ht="15.75" customHeight="1" x14ac:dyDescent="0.25">
      <c r="A899" s="19"/>
      <c r="B899" s="20"/>
      <c r="C899" s="136" t="s">
        <v>300</v>
      </c>
      <c r="D899" s="137"/>
      <c r="E899" s="137"/>
      <c r="F899" s="137"/>
      <c r="G899" s="137"/>
      <c r="H899" s="3"/>
      <c r="I899" s="28"/>
      <c r="J899" s="67">
        <f>J831+J851+J879</f>
        <v>33833.019999999997</v>
      </c>
      <c r="K899" s="28"/>
      <c r="L899" s="67">
        <f>L831+L851+L879</f>
        <v>314985.42</v>
      </c>
    </row>
    <row r="900" spans="1:12" ht="15.75" customHeight="1" x14ac:dyDescent="0.3">
      <c r="A900" s="53"/>
      <c r="B900" s="74"/>
      <c r="C900" s="138" t="s">
        <v>301</v>
      </c>
      <c r="D900" s="139"/>
      <c r="E900" s="139"/>
      <c r="F900" s="139"/>
      <c r="G900" s="139"/>
      <c r="H900" s="3"/>
      <c r="I900" s="3"/>
      <c r="J900" s="67"/>
      <c r="K900" s="28"/>
      <c r="L900" s="67"/>
    </row>
    <row r="901" spans="1:12" ht="15.75" customHeight="1" x14ac:dyDescent="0.3">
      <c r="A901" s="53"/>
      <c r="B901" s="74"/>
      <c r="C901" s="136" t="s">
        <v>302</v>
      </c>
      <c r="D901" s="137"/>
      <c r="E901" s="137"/>
      <c r="F901" s="137"/>
      <c r="G901" s="137"/>
      <c r="H901" s="3"/>
      <c r="I901" s="3"/>
      <c r="J901" s="67">
        <f t="shared" ref="J901" si="18">J833+J853+J881</f>
        <v>3969.27</v>
      </c>
      <c r="K901" s="97"/>
      <c r="L901" s="67">
        <f>L833+L853+L881</f>
        <v>93555.68</v>
      </c>
    </row>
    <row r="902" spans="1:12" ht="15.75" customHeight="1" x14ac:dyDescent="0.3">
      <c r="A902" s="53"/>
      <c r="B902" s="74"/>
      <c r="C902" s="136" t="s">
        <v>295</v>
      </c>
      <c r="D902" s="137"/>
      <c r="E902" s="137"/>
      <c r="F902" s="137"/>
      <c r="G902" s="137"/>
      <c r="H902" s="3"/>
      <c r="I902" s="3"/>
      <c r="J902" s="67">
        <f>J834+J854+J882</f>
        <v>13.44</v>
      </c>
      <c r="K902" s="97"/>
      <c r="L902" s="67">
        <f>L834+L854+L882</f>
        <v>316.77999999999997</v>
      </c>
    </row>
    <row r="903" spans="1:12" ht="15.75" customHeight="1" x14ac:dyDescent="0.3">
      <c r="A903" s="53"/>
      <c r="B903" s="74"/>
      <c r="C903" s="21" t="s">
        <v>59</v>
      </c>
      <c r="D903" s="82"/>
      <c r="E903" s="82"/>
      <c r="F903" s="82"/>
      <c r="G903" s="83"/>
      <c r="H903" s="3"/>
      <c r="I903" s="3"/>
      <c r="J903" s="67">
        <f>J905+J906</f>
        <v>768615.89</v>
      </c>
      <c r="K903" s="53"/>
      <c r="L903" s="67">
        <f>L905+L906</f>
        <v>5098392.1100000003</v>
      </c>
    </row>
    <row r="904" spans="1:12" ht="15.75" customHeight="1" x14ac:dyDescent="0.3">
      <c r="A904" s="53"/>
      <c r="B904" s="74"/>
      <c r="C904" s="138" t="s">
        <v>58</v>
      </c>
      <c r="D904" s="139"/>
      <c r="E904" s="139"/>
      <c r="F904" s="139"/>
      <c r="G904" s="139"/>
      <c r="H904" s="3"/>
      <c r="I904" s="3"/>
      <c r="J904" s="67"/>
      <c r="K904" s="64"/>
      <c r="L904" s="67"/>
    </row>
    <row r="905" spans="1:12" ht="15.75" customHeight="1" x14ac:dyDescent="0.3">
      <c r="A905" s="53"/>
      <c r="B905" s="74"/>
      <c r="C905" s="140" t="s">
        <v>287</v>
      </c>
      <c r="D905" s="140"/>
      <c r="E905" s="140"/>
      <c r="F905" s="140"/>
      <c r="G905" s="140"/>
      <c r="H905" s="3"/>
      <c r="I905" s="3"/>
      <c r="J905" s="67">
        <f t="shared" ref="J905:L907" si="19">J837+J857+J885</f>
        <v>767694.71</v>
      </c>
      <c r="K905" s="64"/>
      <c r="L905" s="67">
        <f t="shared" si="19"/>
        <v>5089815.93</v>
      </c>
    </row>
    <row r="906" spans="1:12" ht="15.75" customHeight="1" x14ac:dyDescent="0.3">
      <c r="A906" s="53"/>
      <c r="B906" s="74"/>
      <c r="C906" s="28" t="s">
        <v>321</v>
      </c>
      <c r="D906" s="82"/>
      <c r="E906" s="82"/>
      <c r="F906" s="82"/>
      <c r="G906" s="83"/>
      <c r="H906" s="3"/>
      <c r="I906" s="3"/>
      <c r="J906" s="67">
        <f t="shared" si="19"/>
        <v>921.18</v>
      </c>
      <c r="K906" s="64"/>
      <c r="L906" s="67">
        <f t="shared" si="19"/>
        <v>8576.18</v>
      </c>
    </row>
    <row r="907" spans="1:12" ht="15.75" customHeight="1" x14ac:dyDescent="0.3">
      <c r="A907" s="53"/>
      <c r="B907" s="74"/>
      <c r="C907" s="28" t="s">
        <v>182</v>
      </c>
      <c r="D907" s="82"/>
      <c r="E907" s="82"/>
      <c r="F907" s="82"/>
      <c r="G907" s="83"/>
      <c r="H907" s="3"/>
      <c r="I907" s="3"/>
      <c r="J907" s="67">
        <f t="shared" si="19"/>
        <v>59.63</v>
      </c>
      <c r="K907" s="64"/>
      <c r="L907" s="67">
        <f t="shared" si="19"/>
        <v>555.15</v>
      </c>
    </row>
    <row r="908" spans="1:12" ht="16.5" x14ac:dyDescent="0.3">
      <c r="A908" s="53"/>
      <c r="B908" s="74"/>
      <c r="C908" s="28" t="s">
        <v>183</v>
      </c>
      <c r="D908" s="82"/>
      <c r="E908" s="82"/>
      <c r="F908" s="82"/>
      <c r="G908" s="83"/>
      <c r="H908" s="3"/>
      <c r="I908" s="3"/>
      <c r="J908" s="67">
        <f>J840+J860+J888</f>
        <v>28164.16</v>
      </c>
      <c r="K908" s="97"/>
      <c r="L908" s="67">
        <f>L840+L860+L888</f>
        <v>663829.24</v>
      </c>
    </row>
    <row r="909" spans="1:12" ht="15.75" customHeight="1" x14ac:dyDescent="0.3">
      <c r="A909" s="53"/>
      <c r="B909" s="74"/>
      <c r="C909" s="28" t="s">
        <v>184</v>
      </c>
      <c r="D909" s="82"/>
      <c r="E909" s="82"/>
      <c r="F909" s="82"/>
      <c r="G909" s="83"/>
      <c r="H909" s="3"/>
      <c r="I909" s="3"/>
      <c r="J909" s="67">
        <f t="shared" ref="J909:L910" si="20">J841+J861+J889</f>
        <v>28639.37</v>
      </c>
      <c r="K909" s="97"/>
      <c r="L909" s="67">
        <f t="shared" si="20"/>
        <v>675029.78</v>
      </c>
    </row>
    <row r="910" spans="1:12" ht="15.75" customHeight="1" x14ac:dyDescent="0.3">
      <c r="A910" s="53"/>
      <c r="B910" s="74"/>
      <c r="C910" s="28" t="s">
        <v>185</v>
      </c>
      <c r="D910" s="82"/>
      <c r="E910" s="82"/>
      <c r="F910" s="82"/>
      <c r="G910" s="83"/>
      <c r="H910" s="53"/>
      <c r="I910" s="53"/>
      <c r="J910" s="67">
        <f t="shared" si="20"/>
        <v>15489.18</v>
      </c>
      <c r="K910" s="97"/>
      <c r="L910" s="67">
        <f t="shared" si="20"/>
        <v>365080.14</v>
      </c>
    </row>
    <row r="911" spans="1:12" ht="15.75" customHeight="1" x14ac:dyDescent="0.3">
      <c r="A911" s="53"/>
      <c r="B911" s="74"/>
      <c r="C911" s="28" t="s">
        <v>298</v>
      </c>
      <c r="D911" s="53"/>
      <c r="E911" s="53"/>
      <c r="F911" s="53"/>
      <c r="G911" s="52"/>
      <c r="H911" s="53"/>
      <c r="I911" s="53"/>
      <c r="J911" s="124">
        <f>J913+J914</f>
        <v>220665.06</v>
      </c>
      <c r="K911" s="53"/>
      <c r="L911" s="124">
        <f>L913+L914</f>
        <v>1012859.43</v>
      </c>
    </row>
    <row r="912" spans="1:12" ht="15.75" customHeight="1" x14ac:dyDescent="0.3">
      <c r="A912" s="53"/>
      <c r="B912" s="74"/>
      <c r="C912" s="86" t="s">
        <v>309</v>
      </c>
      <c r="D912" s="53"/>
      <c r="E912" s="53"/>
      <c r="F912" s="53"/>
      <c r="G912" s="52"/>
      <c r="H912" s="53"/>
      <c r="I912" s="53"/>
      <c r="J912" s="53"/>
      <c r="K912" s="53"/>
      <c r="L912" s="53"/>
    </row>
    <row r="913" spans="1:12" ht="15.75" customHeight="1" x14ac:dyDescent="0.3">
      <c r="A913" s="53"/>
      <c r="B913" s="74"/>
      <c r="C913" s="28" t="s">
        <v>319</v>
      </c>
      <c r="D913" s="53"/>
      <c r="E913" s="53"/>
      <c r="F913" s="53"/>
      <c r="G913" s="52"/>
      <c r="H913" s="53"/>
      <c r="I913" s="53"/>
      <c r="J913" s="124">
        <f>J866</f>
        <v>220663.62</v>
      </c>
      <c r="K913" s="53"/>
      <c r="L913" s="124">
        <f>L866</f>
        <v>1012846.02</v>
      </c>
    </row>
    <row r="914" spans="1:12" ht="15.75" customHeight="1" x14ac:dyDescent="0.3">
      <c r="A914" s="53"/>
      <c r="B914" s="74"/>
      <c r="C914" s="28" t="s">
        <v>320</v>
      </c>
      <c r="D914" s="53"/>
      <c r="E914" s="53"/>
      <c r="F914" s="53"/>
      <c r="G914" s="52"/>
      <c r="H914" s="53"/>
      <c r="I914" s="53"/>
      <c r="J914" s="124">
        <f>J867</f>
        <v>1.44</v>
      </c>
      <c r="K914" s="53"/>
      <c r="L914" s="124">
        <f>L867</f>
        <v>13.41</v>
      </c>
    </row>
    <row r="915" spans="1:12" ht="15.75" customHeight="1" x14ac:dyDescent="0.3">
      <c r="A915" s="53"/>
      <c r="B915" s="74"/>
      <c r="C915" s="28" t="s">
        <v>303</v>
      </c>
      <c r="D915" s="53"/>
      <c r="E915" s="53"/>
      <c r="F915" s="53"/>
      <c r="G915" s="52"/>
      <c r="H915" s="53"/>
      <c r="I915" s="53"/>
      <c r="J915" s="124"/>
      <c r="K915" s="53"/>
      <c r="L915" s="124"/>
    </row>
    <row r="916" spans="1:12" ht="15.75" customHeight="1" x14ac:dyDescent="0.3">
      <c r="A916" s="53"/>
      <c r="B916" s="74"/>
      <c r="C916" s="28"/>
      <c r="D916" s="53"/>
      <c r="E916" s="53"/>
      <c r="F916" s="53"/>
      <c r="G916" s="52"/>
      <c r="H916" s="53"/>
      <c r="I916" s="53"/>
      <c r="J916" s="124"/>
      <c r="K916" s="53"/>
      <c r="L916" s="124"/>
    </row>
    <row r="917" spans="1:12" ht="15.75" customHeight="1" x14ac:dyDescent="0.3">
      <c r="A917" s="53"/>
      <c r="B917" s="74"/>
      <c r="C917" s="28"/>
      <c r="D917" s="53"/>
      <c r="E917" s="53"/>
      <c r="F917" s="53"/>
      <c r="G917" s="52"/>
      <c r="H917" s="3"/>
      <c r="I917" s="28"/>
      <c r="J917" s="124"/>
      <c r="K917" s="53"/>
      <c r="L917" s="124"/>
    </row>
    <row r="918" spans="1:12" ht="15.75" customHeight="1" x14ac:dyDescent="0.3">
      <c r="A918" s="53"/>
      <c r="B918" s="74"/>
      <c r="C918" s="86" t="s">
        <v>297</v>
      </c>
      <c r="D918" s="126"/>
      <c r="E918" s="126"/>
      <c r="F918" s="126"/>
      <c r="G918" s="127"/>
      <c r="H918" s="3"/>
      <c r="I918" s="28"/>
      <c r="J918" s="97"/>
      <c r="K918" s="97"/>
      <c r="L918" s="120"/>
    </row>
    <row r="919" spans="1:12" ht="15.75" customHeight="1" x14ac:dyDescent="0.3">
      <c r="A919" s="53"/>
      <c r="B919" s="74"/>
      <c r="C919" s="28" t="s">
        <v>310</v>
      </c>
      <c r="D919" s="82"/>
      <c r="E919" s="82"/>
      <c r="F919" s="82"/>
      <c r="G919" s="83"/>
      <c r="H919" s="3"/>
      <c r="I919" s="28"/>
      <c r="J919" s="67"/>
      <c r="K919" s="97"/>
      <c r="L919" s="67">
        <f>L186</f>
        <v>15960</v>
      </c>
    </row>
    <row r="920" spans="1:12" ht="15.75" customHeight="1" x14ac:dyDescent="0.3">
      <c r="A920" s="53"/>
      <c r="B920" s="20"/>
      <c r="C920" s="28" t="s">
        <v>311</v>
      </c>
      <c r="D920" s="82"/>
      <c r="E920" s="82"/>
      <c r="F920" s="82"/>
      <c r="G920" s="83"/>
      <c r="H920" s="53"/>
      <c r="I920" s="53"/>
      <c r="J920" s="67"/>
      <c r="K920" s="97"/>
      <c r="L920" s="67">
        <f>L247</f>
        <v>1000000</v>
      </c>
    </row>
    <row r="921" spans="1:12" ht="15.75" customHeight="1" x14ac:dyDescent="0.3">
      <c r="A921" s="53"/>
      <c r="B921" s="20"/>
      <c r="C921" s="28" t="s">
        <v>299</v>
      </c>
      <c r="D921" s="53"/>
      <c r="E921" s="53"/>
      <c r="F921" s="53"/>
      <c r="G921" s="134">
        <f>G45+G57+G100+G119+G138+G182+G199+G240+G254+G268+G312+G352+G367+G408+G449+G489+G533+G577+G621+G725+G769+G785</f>
        <v>2565.0875689999998</v>
      </c>
      <c r="H921" s="53"/>
      <c r="I921" s="53"/>
      <c r="J921" s="53"/>
      <c r="K921" s="53"/>
      <c r="L921" s="53"/>
    </row>
    <row r="922" spans="1:12" ht="15.75" customHeight="1" x14ac:dyDescent="0.3">
      <c r="A922" s="53"/>
      <c r="B922" s="74"/>
      <c r="C922" s="28" t="s">
        <v>304</v>
      </c>
      <c r="D922" s="53"/>
      <c r="E922" s="53"/>
      <c r="F922" s="53"/>
      <c r="G922" s="134">
        <f>G46+G58+G101+G120+G139+G183+G200+G241+G255+G269+G313+G353+G368+G409+G450+G490+G534+G578+G622+G726+G770+G786</f>
        <v>315.51797499999998</v>
      </c>
      <c r="H922" s="53"/>
      <c r="I922" s="53"/>
      <c r="J922" s="53"/>
      <c r="K922" s="53"/>
      <c r="L922" s="53"/>
    </row>
    <row r="923" spans="1:12" ht="15.75" customHeight="1" x14ac:dyDescent="0.3">
      <c r="A923" s="53"/>
      <c r="B923" s="74"/>
      <c r="C923" s="28"/>
      <c r="D923" s="53"/>
      <c r="E923" s="53"/>
      <c r="F923" s="53"/>
      <c r="G923" s="52"/>
      <c r="H923" s="53"/>
      <c r="I923" s="53"/>
      <c r="J923" s="53"/>
      <c r="K923" s="53"/>
      <c r="L923" s="53"/>
    </row>
    <row r="924" spans="1:12" ht="15.75" customHeight="1" x14ac:dyDescent="0.3">
      <c r="A924" s="53"/>
      <c r="B924" s="74"/>
      <c r="C924" s="28"/>
      <c r="D924" s="53"/>
      <c r="E924" s="53"/>
      <c r="F924" s="53"/>
      <c r="G924" s="52"/>
      <c r="H924" s="53"/>
      <c r="I924" s="53"/>
      <c r="J924" s="53"/>
      <c r="K924" s="53"/>
      <c r="L924" s="53"/>
    </row>
    <row r="925" spans="1:12" ht="15.75" customHeight="1" x14ac:dyDescent="0.3">
      <c r="A925" s="19"/>
      <c r="B925" s="20" t="s">
        <v>189</v>
      </c>
      <c r="C925" s="141"/>
      <c r="D925" s="142"/>
      <c r="E925" s="142"/>
      <c r="F925" s="53"/>
      <c r="G925" s="52"/>
      <c r="H925" s="53"/>
      <c r="I925" s="53"/>
      <c r="J925" s="53"/>
      <c r="K925" s="53"/>
      <c r="L925" s="53"/>
    </row>
    <row r="926" spans="1:12" ht="15.75" customHeight="1" x14ac:dyDescent="0.3">
      <c r="A926" s="53"/>
      <c r="B926" s="74"/>
      <c r="C926" s="21"/>
      <c r="D926" s="28"/>
      <c r="E926" s="28"/>
      <c r="F926" s="53"/>
      <c r="G926" s="52"/>
      <c r="H926" s="53"/>
      <c r="I926" s="53"/>
      <c r="J926" s="53"/>
      <c r="K926" s="53"/>
      <c r="L926" s="53"/>
    </row>
    <row r="927" spans="1:12" ht="15.75" customHeight="1" x14ac:dyDescent="0.3">
      <c r="A927" s="19"/>
      <c r="B927" s="20" t="s">
        <v>190</v>
      </c>
      <c r="C927" s="141"/>
      <c r="D927" s="142"/>
      <c r="E927" s="142"/>
      <c r="F927" s="53"/>
      <c r="G927" s="52"/>
      <c r="H927" s="53"/>
      <c r="I927" s="53"/>
      <c r="J927" s="53"/>
      <c r="K927" s="53"/>
      <c r="L927" s="53"/>
    </row>
    <row r="928" spans="1:12" ht="15.75" customHeight="1" x14ac:dyDescent="0.3">
      <c r="A928" s="53"/>
      <c r="B928" s="74"/>
      <c r="C928" s="21"/>
      <c r="D928" s="28"/>
      <c r="E928" s="28"/>
      <c r="F928" s="53"/>
      <c r="G928" s="52"/>
      <c r="H928" s="53"/>
      <c r="I928" s="53"/>
      <c r="J928" s="53"/>
      <c r="K928" s="53"/>
      <c r="L928" s="53"/>
    </row>
    <row r="929" spans="1:12" ht="15.75" customHeight="1" x14ac:dyDescent="0.3">
      <c r="A929" s="53"/>
      <c r="B929" s="74"/>
      <c r="C929" s="53"/>
      <c r="D929" s="53"/>
      <c r="E929" s="53"/>
      <c r="F929" s="53"/>
      <c r="G929" s="52"/>
      <c r="H929" s="3"/>
      <c r="I929" s="28"/>
      <c r="J929" s="53"/>
      <c r="K929" s="53"/>
      <c r="L929" s="53"/>
    </row>
    <row r="930" spans="1:12" ht="15.75" customHeight="1" x14ac:dyDescent="0.3">
      <c r="A930" s="53"/>
      <c r="B930" s="74"/>
      <c r="C930" s="21"/>
      <c r="D930" s="82"/>
      <c r="E930" s="82"/>
      <c r="F930" s="82"/>
      <c r="G930" s="83"/>
      <c r="H930" s="3"/>
      <c r="I930" s="28"/>
      <c r="J930" s="67"/>
      <c r="K930" s="28"/>
      <c r="L930" s="135"/>
    </row>
    <row r="931" spans="1:12" ht="16.5" x14ac:dyDescent="0.25">
      <c r="A931" s="19"/>
      <c r="B931" s="20"/>
      <c r="C931" s="21"/>
      <c r="D931" s="28"/>
      <c r="E931" s="28"/>
      <c r="F931" s="28"/>
      <c r="G931" s="29"/>
      <c r="H931" s="3"/>
      <c r="I931" s="28"/>
      <c r="J931" s="3"/>
      <c r="K931" s="28"/>
      <c r="L931" s="25"/>
    </row>
    <row r="932" spans="1:12" ht="16.5" x14ac:dyDescent="0.3">
      <c r="A932" s="53"/>
      <c r="B932" s="74"/>
      <c r="C932" s="21"/>
      <c r="D932" s="28"/>
      <c r="E932" s="28"/>
      <c r="F932" s="28"/>
      <c r="G932" s="29"/>
      <c r="H932" s="3"/>
      <c r="I932" s="28"/>
      <c r="J932" s="3"/>
      <c r="K932" s="28"/>
      <c r="L932" s="25"/>
    </row>
    <row r="933" spans="1:12" ht="16.5" x14ac:dyDescent="0.3">
      <c r="A933" s="53"/>
      <c r="B933" s="74"/>
      <c r="C933" s="53"/>
      <c r="D933" s="53"/>
      <c r="E933" s="53"/>
      <c r="F933" s="28"/>
      <c r="G933" s="29"/>
      <c r="H933" s="3"/>
      <c r="I933" s="28"/>
      <c r="J933" s="3"/>
      <c r="K933" s="28"/>
      <c r="L933" s="25"/>
    </row>
    <row r="934" spans="1:12" x14ac:dyDescent="0.25">
      <c r="A934" s="7"/>
      <c r="B934" s="13"/>
      <c r="C934" s="7"/>
      <c r="D934" s="7"/>
      <c r="E934" s="7"/>
    </row>
    <row r="935" spans="1:12" x14ac:dyDescent="0.25">
      <c r="A935" s="7"/>
      <c r="B935" s="13"/>
      <c r="C935" s="7"/>
      <c r="D935" s="7"/>
      <c r="E935" s="7"/>
    </row>
    <row r="936" spans="1:12" x14ac:dyDescent="0.25">
      <c r="C936" s="7"/>
      <c r="D936" s="7"/>
      <c r="E936" s="7"/>
    </row>
  </sheetData>
  <autoFilter ref="A36:L927">
    <filterColumn colId="4" showButton="0"/>
    <filterColumn colId="5" showButton="0"/>
    <filterColumn colId="7" showButton="0"/>
    <filterColumn colId="8" showButton="0"/>
  </autoFilter>
  <mergeCells count="405"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  <mergeCell ref="B16:K16"/>
    <mergeCell ref="B17:K17"/>
    <mergeCell ref="A19:L19"/>
    <mergeCell ref="B20:K20"/>
    <mergeCell ref="C24:L24"/>
    <mergeCell ref="C25:L25"/>
    <mergeCell ref="A8:E8"/>
    <mergeCell ref="F8:L8"/>
    <mergeCell ref="A10:L10"/>
    <mergeCell ref="B11:K11"/>
    <mergeCell ref="A13:L13"/>
    <mergeCell ref="B14:K14"/>
    <mergeCell ref="D27:L27"/>
    <mergeCell ref="J31:K31"/>
    <mergeCell ref="A36:A37"/>
    <mergeCell ref="B36:B37"/>
    <mergeCell ref="C36:C37"/>
    <mergeCell ref="D36:D37"/>
    <mergeCell ref="E36:G36"/>
    <mergeCell ref="H36:J36"/>
    <mergeCell ref="J32:K32"/>
    <mergeCell ref="C69:G69"/>
    <mergeCell ref="C70:G70"/>
    <mergeCell ref="C71:G71"/>
    <mergeCell ref="C72:G72"/>
    <mergeCell ref="C73:G73"/>
    <mergeCell ref="C75:G75"/>
    <mergeCell ref="K36:K37"/>
    <mergeCell ref="L36:L37"/>
    <mergeCell ref="C66:G66"/>
    <mergeCell ref="C67:G67"/>
    <mergeCell ref="C68:G68"/>
    <mergeCell ref="A39:L39"/>
    <mergeCell ref="C88:G88"/>
    <mergeCell ref="C89:G89"/>
    <mergeCell ref="C90:G90"/>
    <mergeCell ref="C91:G91"/>
    <mergeCell ref="C148:G148"/>
    <mergeCell ref="C79:G79"/>
    <mergeCell ref="C80:G80"/>
    <mergeCell ref="C81:G81"/>
    <mergeCell ref="C82:G82"/>
    <mergeCell ref="C83:G83"/>
    <mergeCell ref="C87:G87"/>
    <mergeCell ref="A92:L92"/>
    <mergeCell ref="C155:G155"/>
    <mergeCell ref="C157:G157"/>
    <mergeCell ref="C161:G161"/>
    <mergeCell ref="C162:G162"/>
    <mergeCell ref="C163:G163"/>
    <mergeCell ref="C164:G164"/>
    <mergeCell ref="C149:G149"/>
    <mergeCell ref="C150:G150"/>
    <mergeCell ref="C151:G151"/>
    <mergeCell ref="C152:G152"/>
    <mergeCell ref="C153:G153"/>
    <mergeCell ref="C154:G154"/>
    <mergeCell ref="C208:G208"/>
    <mergeCell ref="C209:G209"/>
    <mergeCell ref="C210:G210"/>
    <mergeCell ref="C211:G211"/>
    <mergeCell ref="C212:G212"/>
    <mergeCell ref="C165:G165"/>
    <mergeCell ref="C169:G169"/>
    <mergeCell ref="C170:G170"/>
    <mergeCell ref="C171:G171"/>
    <mergeCell ref="C172:G172"/>
    <mergeCell ref="C173:G173"/>
    <mergeCell ref="A174:L174"/>
    <mergeCell ref="C223:G223"/>
    <mergeCell ref="C224:G224"/>
    <mergeCell ref="C225:G225"/>
    <mergeCell ref="C229:G229"/>
    <mergeCell ref="C230:G230"/>
    <mergeCell ref="C231:G231"/>
    <mergeCell ref="C213:G213"/>
    <mergeCell ref="C214:G214"/>
    <mergeCell ref="C215:G215"/>
    <mergeCell ref="C217:G217"/>
    <mergeCell ref="C221:G221"/>
    <mergeCell ref="C222:G222"/>
    <mergeCell ref="C282:G282"/>
    <mergeCell ref="C283:G283"/>
    <mergeCell ref="C284:G284"/>
    <mergeCell ref="C285:G285"/>
    <mergeCell ref="C286:G286"/>
    <mergeCell ref="C288:G288"/>
    <mergeCell ref="C232:G232"/>
    <mergeCell ref="C233:G233"/>
    <mergeCell ref="C279:G279"/>
    <mergeCell ref="C280:G280"/>
    <mergeCell ref="C281:G281"/>
    <mergeCell ref="A234:L234"/>
    <mergeCell ref="C301:G301"/>
    <mergeCell ref="C302:G302"/>
    <mergeCell ref="C303:G303"/>
    <mergeCell ref="C304:G304"/>
    <mergeCell ref="C319:G319"/>
    <mergeCell ref="C292:G292"/>
    <mergeCell ref="C293:G293"/>
    <mergeCell ref="C294:G294"/>
    <mergeCell ref="C295:G295"/>
    <mergeCell ref="C296:G296"/>
    <mergeCell ref="C300:G300"/>
    <mergeCell ref="A305:L305"/>
    <mergeCell ref="C326:G326"/>
    <mergeCell ref="C328:G328"/>
    <mergeCell ref="C332:G332"/>
    <mergeCell ref="C333:G333"/>
    <mergeCell ref="C334:G334"/>
    <mergeCell ref="C335:G335"/>
    <mergeCell ref="C320:G320"/>
    <mergeCell ref="C321:G321"/>
    <mergeCell ref="C322:G322"/>
    <mergeCell ref="C323:G323"/>
    <mergeCell ref="C324:G324"/>
    <mergeCell ref="C325:G325"/>
    <mergeCell ref="C375:G375"/>
    <mergeCell ref="C376:G376"/>
    <mergeCell ref="C377:G377"/>
    <mergeCell ref="C378:G378"/>
    <mergeCell ref="C379:G379"/>
    <mergeCell ref="C336:G336"/>
    <mergeCell ref="C340:G340"/>
    <mergeCell ref="C341:G341"/>
    <mergeCell ref="C342:G342"/>
    <mergeCell ref="C343:G343"/>
    <mergeCell ref="C344:G344"/>
    <mergeCell ref="A345:L345"/>
    <mergeCell ref="C390:G390"/>
    <mergeCell ref="C391:G391"/>
    <mergeCell ref="C392:G392"/>
    <mergeCell ref="C396:G396"/>
    <mergeCell ref="C397:G397"/>
    <mergeCell ref="C398:G398"/>
    <mergeCell ref="C380:G380"/>
    <mergeCell ref="C381:G381"/>
    <mergeCell ref="C382:G382"/>
    <mergeCell ref="C384:G384"/>
    <mergeCell ref="C388:G388"/>
    <mergeCell ref="C389:G389"/>
    <mergeCell ref="C418:G418"/>
    <mergeCell ref="C419:G419"/>
    <mergeCell ref="C420:G420"/>
    <mergeCell ref="C421:G421"/>
    <mergeCell ref="C422:G422"/>
    <mergeCell ref="C424:G424"/>
    <mergeCell ref="C399:G399"/>
    <mergeCell ref="C400:G400"/>
    <mergeCell ref="C415:G415"/>
    <mergeCell ref="C416:G416"/>
    <mergeCell ref="C417:G417"/>
    <mergeCell ref="A401:L401"/>
    <mergeCell ref="C437:G437"/>
    <mergeCell ref="C438:G438"/>
    <mergeCell ref="C439:G439"/>
    <mergeCell ref="C440:G440"/>
    <mergeCell ref="C456:G456"/>
    <mergeCell ref="C428:G428"/>
    <mergeCell ref="C429:G429"/>
    <mergeCell ref="C430:G430"/>
    <mergeCell ref="C431:G431"/>
    <mergeCell ref="C432:G432"/>
    <mergeCell ref="C436:G436"/>
    <mergeCell ref="A441:L441"/>
    <mergeCell ref="C463:G463"/>
    <mergeCell ref="C465:G465"/>
    <mergeCell ref="C469:G469"/>
    <mergeCell ref="C470:G470"/>
    <mergeCell ref="C471:G471"/>
    <mergeCell ref="C472:G472"/>
    <mergeCell ref="C457:G457"/>
    <mergeCell ref="C458:G458"/>
    <mergeCell ref="C459:G459"/>
    <mergeCell ref="C460:G460"/>
    <mergeCell ref="C461:G461"/>
    <mergeCell ref="C462:G462"/>
    <mergeCell ref="C499:G499"/>
    <mergeCell ref="C500:G500"/>
    <mergeCell ref="C501:G501"/>
    <mergeCell ref="C502:G502"/>
    <mergeCell ref="C503:G503"/>
    <mergeCell ref="C473:G473"/>
    <mergeCell ref="C477:G477"/>
    <mergeCell ref="C478:G478"/>
    <mergeCell ref="C479:G479"/>
    <mergeCell ref="C480:G480"/>
    <mergeCell ref="C481:G481"/>
    <mergeCell ref="A482:L482"/>
    <mergeCell ref="C514:G514"/>
    <mergeCell ref="C515:G515"/>
    <mergeCell ref="C516:G516"/>
    <mergeCell ref="C520:G520"/>
    <mergeCell ref="C521:G521"/>
    <mergeCell ref="C522:G522"/>
    <mergeCell ref="C504:G504"/>
    <mergeCell ref="C505:G505"/>
    <mergeCell ref="C506:G506"/>
    <mergeCell ref="C508:G508"/>
    <mergeCell ref="C512:G512"/>
    <mergeCell ref="C513:G513"/>
    <mergeCell ref="C546:G546"/>
    <mergeCell ref="C547:G547"/>
    <mergeCell ref="C548:G548"/>
    <mergeCell ref="C549:G549"/>
    <mergeCell ref="C550:G550"/>
    <mergeCell ref="C552:G552"/>
    <mergeCell ref="C523:G523"/>
    <mergeCell ref="C524:G524"/>
    <mergeCell ref="C543:G543"/>
    <mergeCell ref="C544:G544"/>
    <mergeCell ref="C545:G545"/>
    <mergeCell ref="A525:L525"/>
    <mergeCell ref="C565:G565"/>
    <mergeCell ref="C566:G566"/>
    <mergeCell ref="C567:G567"/>
    <mergeCell ref="C568:G568"/>
    <mergeCell ref="C588:G588"/>
    <mergeCell ref="C556:G556"/>
    <mergeCell ref="C557:G557"/>
    <mergeCell ref="C558:G558"/>
    <mergeCell ref="C559:G559"/>
    <mergeCell ref="C560:G560"/>
    <mergeCell ref="C564:G564"/>
    <mergeCell ref="A569:L569"/>
    <mergeCell ref="C595:G595"/>
    <mergeCell ref="C597:G597"/>
    <mergeCell ref="C601:G601"/>
    <mergeCell ref="C602:G602"/>
    <mergeCell ref="C603:G603"/>
    <mergeCell ref="C604:G604"/>
    <mergeCell ref="C589:G589"/>
    <mergeCell ref="C590:G590"/>
    <mergeCell ref="C591:G591"/>
    <mergeCell ref="C592:G592"/>
    <mergeCell ref="C593:G593"/>
    <mergeCell ref="C594:G594"/>
    <mergeCell ref="C614:L614"/>
    <mergeCell ref="C632:G632"/>
    <mergeCell ref="C633:G633"/>
    <mergeCell ref="C634:G634"/>
    <mergeCell ref="C635:G635"/>
    <mergeCell ref="C636:G636"/>
    <mergeCell ref="C605:G605"/>
    <mergeCell ref="C609:G609"/>
    <mergeCell ref="C610:G610"/>
    <mergeCell ref="C611:G611"/>
    <mergeCell ref="C612:G612"/>
    <mergeCell ref="C613:G613"/>
    <mergeCell ref="C647:G647"/>
    <mergeCell ref="C648:G648"/>
    <mergeCell ref="C649:G649"/>
    <mergeCell ref="C653:G653"/>
    <mergeCell ref="C654:G654"/>
    <mergeCell ref="C655:G655"/>
    <mergeCell ref="C637:G637"/>
    <mergeCell ref="C638:G638"/>
    <mergeCell ref="C639:G639"/>
    <mergeCell ref="C641:G641"/>
    <mergeCell ref="C645:G645"/>
    <mergeCell ref="C646:G646"/>
    <mergeCell ref="C665:G665"/>
    <mergeCell ref="C666:G666"/>
    <mergeCell ref="C667:G667"/>
    <mergeCell ref="C668:G668"/>
    <mergeCell ref="C669:G669"/>
    <mergeCell ref="C671:G671"/>
    <mergeCell ref="C656:G656"/>
    <mergeCell ref="C657:G657"/>
    <mergeCell ref="C658:L658"/>
    <mergeCell ref="C662:G662"/>
    <mergeCell ref="C663:G663"/>
    <mergeCell ref="C664:G664"/>
    <mergeCell ref="C684:G684"/>
    <mergeCell ref="C685:G685"/>
    <mergeCell ref="C686:G686"/>
    <mergeCell ref="C687:G687"/>
    <mergeCell ref="C688:L688"/>
    <mergeCell ref="C692:G692"/>
    <mergeCell ref="C675:G675"/>
    <mergeCell ref="C676:G676"/>
    <mergeCell ref="C677:G677"/>
    <mergeCell ref="C678:G678"/>
    <mergeCell ref="C679:G679"/>
    <mergeCell ref="C683:G683"/>
    <mergeCell ref="C699:G699"/>
    <mergeCell ref="C701:G701"/>
    <mergeCell ref="C705:G705"/>
    <mergeCell ref="C706:G706"/>
    <mergeCell ref="C707:G707"/>
    <mergeCell ref="C708:G708"/>
    <mergeCell ref="C693:G693"/>
    <mergeCell ref="C694:G694"/>
    <mergeCell ref="C695:G695"/>
    <mergeCell ref="C696:G696"/>
    <mergeCell ref="C697:G697"/>
    <mergeCell ref="C698:G698"/>
    <mergeCell ref="C718:L718"/>
    <mergeCell ref="C736:G736"/>
    <mergeCell ref="C737:G737"/>
    <mergeCell ref="C738:G738"/>
    <mergeCell ref="C739:G739"/>
    <mergeCell ref="C740:G740"/>
    <mergeCell ref="C709:G709"/>
    <mergeCell ref="C713:G713"/>
    <mergeCell ref="C714:G714"/>
    <mergeCell ref="C715:G715"/>
    <mergeCell ref="C716:G716"/>
    <mergeCell ref="C717:G717"/>
    <mergeCell ref="C751:G751"/>
    <mergeCell ref="C752:G752"/>
    <mergeCell ref="C753:G753"/>
    <mergeCell ref="C757:G757"/>
    <mergeCell ref="C758:G758"/>
    <mergeCell ref="C759:G759"/>
    <mergeCell ref="C741:G741"/>
    <mergeCell ref="C742:G742"/>
    <mergeCell ref="C743:G743"/>
    <mergeCell ref="C745:G745"/>
    <mergeCell ref="C749:G749"/>
    <mergeCell ref="C750:G750"/>
    <mergeCell ref="C798:G798"/>
    <mergeCell ref="C799:G799"/>
    <mergeCell ref="C800:G800"/>
    <mergeCell ref="C801:G801"/>
    <mergeCell ref="C802:G802"/>
    <mergeCell ref="C804:G804"/>
    <mergeCell ref="C760:G760"/>
    <mergeCell ref="C761:G761"/>
    <mergeCell ref="C762:L762"/>
    <mergeCell ref="C795:G795"/>
    <mergeCell ref="C796:G796"/>
    <mergeCell ref="C797:G797"/>
    <mergeCell ref="C817:G817"/>
    <mergeCell ref="C818:G818"/>
    <mergeCell ref="C819:G819"/>
    <mergeCell ref="C820:G820"/>
    <mergeCell ref="C824:G824"/>
    <mergeCell ref="C825:G825"/>
    <mergeCell ref="C808:G808"/>
    <mergeCell ref="C809:G809"/>
    <mergeCell ref="C810:G810"/>
    <mergeCell ref="C811:G811"/>
    <mergeCell ref="C812:G812"/>
    <mergeCell ref="C816:G816"/>
    <mergeCell ref="C832:G832"/>
    <mergeCell ref="C833:G833"/>
    <mergeCell ref="C834:G834"/>
    <mergeCell ref="C835:G835"/>
    <mergeCell ref="C836:G836"/>
    <mergeCell ref="C837:G837"/>
    <mergeCell ref="C826:G826"/>
    <mergeCell ref="C827:G827"/>
    <mergeCell ref="C828:G828"/>
    <mergeCell ref="C829:G829"/>
    <mergeCell ref="C830:G830"/>
    <mergeCell ref="C831:G831"/>
    <mergeCell ref="C850:G850"/>
    <mergeCell ref="C851:G851"/>
    <mergeCell ref="C852:G852"/>
    <mergeCell ref="C853:G853"/>
    <mergeCell ref="C854:G854"/>
    <mergeCell ref="C855:G855"/>
    <mergeCell ref="C838:G838"/>
    <mergeCell ref="C845:G845"/>
    <mergeCell ref="C846:G846"/>
    <mergeCell ref="C847:G847"/>
    <mergeCell ref="C848:G848"/>
    <mergeCell ref="C849:G849"/>
    <mergeCell ref="C876:G876"/>
    <mergeCell ref="C877:G877"/>
    <mergeCell ref="C878:G878"/>
    <mergeCell ref="C879:G879"/>
    <mergeCell ref="C880:G880"/>
    <mergeCell ref="C881:G881"/>
    <mergeCell ref="C856:G856"/>
    <mergeCell ref="C857:G857"/>
    <mergeCell ref="C870:G870"/>
    <mergeCell ref="C873:G873"/>
    <mergeCell ref="C874:G874"/>
    <mergeCell ref="C875:G875"/>
    <mergeCell ref="C901:G901"/>
    <mergeCell ref="C902:G902"/>
    <mergeCell ref="C904:G904"/>
    <mergeCell ref="C905:G905"/>
    <mergeCell ref="C925:E925"/>
    <mergeCell ref="C927:E927"/>
    <mergeCell ref="C882:G882"/>
    <mergeCell ref="C883:G883"/>
    <mergeCell ref="C884:G884"/>
    <mergeCell ref="C885:G885"/>
    <mergeCell ref="C899:G899"/>
    <mergeCell ref="C900:G900"/>
  </mergeCells>
  <pageMargins left="0.70866141732283472" right="0.70866141732283472" top="0.74803149606299213" bottom="0.74803149606299213" header="0.31496062992125984" footer="0.31496062992125984"/>
  <pageSetup paperSize="9" scale="4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ЛС БИМ для ФГИС ЦС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В. Ильина</dc:creator>
  <cp:lastModifiedBy>Черняков Вячеслав Александрович</cp:lastModifiedBy>
  <cp:lastPrinted>2022-12-05T14:36:18Z</cp:lastPrinted>
  <dcterms:created xsi:type="dcterms:W3CDTF">1998-06-28T10:39:47Z</dcterms:created>
  <dcterms:modified xsi:type="dcterms:W3CDTF">2022-12-06T09:13:16Z</dcterms:modified>
</cp:coreProperties>
</file>