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4 год\Для ФГИС ЦС\Пример опред. ст-ти проектирования лин. сооружений кабельн. электрич. линии\"/>
    </mc:Choice>
  </mc:AlternateContent>
  <bookViews>
    <workbookView xWindow="0" yWindow="0" windowWidth="24405" windowHeight="11880" tabRatio="683"/>
  </bookViews>
  <sheets>
    <sheet name="Пример расчета" sheetId="19" r:id="rId1"/>
  </sheets>
  <definedNames>
    <definedName name="_xlnm.Print_Area" localSheetId="0">'Пример расчета'!$A$1:$G$34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9" l="1"/>
  <c r="F19" i="19"/>
  <c r="D28" i="19" l="1"/>
  <c r="E29" i="19" s="1"/>
  <c r="D26" i="19"/>
  <c r="E27" i="19" s="1"/>
  <c r="D22" i="19"/>
  <c r="E23" i="19" s="1"/>
  <c r="D8" i="19"/>
  <c r="E9" i="19" s="1"/>
  <c r="D15" i="19"/>
  <c r="E16" i="19" s="1"/>
  <c r="D13" i="19"/>
  <c r="E14" i="19" s="1"/>
  <c r="G5" i="19" l="1"/>
  <c r="G19" i="19"/>
  <c r="G34" i="19" l="1"/>
</calcChain>
</file>

<file path=xl/sharedStrings.xml><?xml version="1.0" encoding="utf-8"?>
<sst xmlns="http://schemas.openxmlformats.org/spreadsheetml/2006/main" count="50" uniqueCount="38">
  <si>
    <t>№ п.п.</t>
  </si>
  <si>
    <t>Расчет стоимости</t>
  </si>
  <si>
    <t>Наименование объекта проектирования или вида проектных работ</t>
  </si>
  <si>
    <t>Наименование, номера глав, таблиц, парграфов и пунктов НЗ на проектные работы</t>
  </si>
  <si>
    <t>Пример определения стоимости проектирования 
линейных сооружений кабельной электрической линии</t>
  </si>
  <si>
    <t xml:space="preserve">Сооружений кабельной электрической линии напряжением до 20 кВ
</t>
  </si>
  <si>
    <t>а =</t>
  </si>
  <si>
    <t>тыс.руб</t>
  </si>
  <si>
    <t>тыс. руб</t>
  </si>
  <si>
    <t>м, кабельная линия напряжением 0,4кВ, прокладываемая в отдельной траншее</t>
  </si>
  <si>
    <t>м, кабельная линия напряжением 10 кВ, прокладываемая в отдельной траншее</t>
  </si>
  <si>
    <t>общая протяженность участков кабельных линий напряжением 0.4кВ и 10кВ (за исключением протяженности участков кабельной линии параллельной прокладки одним способом (в данном случае - несколько линий в одной траншее)</t>
  </si>
  <si>
    <t>м, 3 кабельные электрические линии напряжение 0,4 кВ,  прокладываемые параллельно в одной траншее</t>
  </si>
  <si>
    <t>относительная протяженность участка кабельной линии напряжением 0,4кВ, за исключением протяженности участков кабельной линии параллельной прокладки ( в одной траншее)</t>
  </si>
  <si>
    <t>относительная протяженность участка кабельной линии напряжением 10 кВ, за исключением протяженности участков кабельной линии параллельной прокладки ( в одной траншее)</t>
  </si>
  <si>
    <t>ИТОГО по п.п. 1-2</t>
  </si>
  <si>
    <t>Стоимость работ,                руб.</t>
  </si>
  <si>
    <t>Требуется определить стоимость проектирования электроснабжения объекта капитального строительства, предусматривающего следующие линейные сооружения кабельной электрической линии:
− кабельная электрическая линия протяженностью 550 м напряжением 10 кВ, в том числе:
     • 2 кабельные электрические линии протяженностью 50 м каждая прокладываются параллельно в одной траншее;
     • 1 кабельная электрическая линия протяженностью 450 м прокладывается в отдельной траншее;
− кабельная электрическая линия протяженностью 505 м напряжением 0,4 кВ, в том числе:
     • 3 кабельные электрические линии протяженностью 115 м каждая прокладываются параллельно в одной траншее;
     • 1 кабельная электрическая линия протяженностью 35 м прокладывается в отдельной траншее;
     • 1 кабельная электрическая линия протяженностью 125 м прокладывается в отдельной траншее</t>
  </si>
  <si>
    <t>коэффициент на проектирование сооружений кабельной электрической линии напряжением до 1 кВ (пункт 3 таблицы 3.11.1 НЗ № 847/пр)</t>
  </si>
  <si>
    <t xml:space="preserve">Нормативные затраты на работы по подготовке проектной документации для строительства, реконструкции сетей инженерно-технического обеспечения и объектов инфраструктуры, установленные приказом Минстроя России от 28.11.2023 № 847/пр 
(далее – НЗ № 847/пр), 
Таблица 3.11 пункт 1
</t>
  </si>
  <si>
    <t>НЗ № 847/пр
Таблица 3.11 пункт 1</t>
  </si>
  <si>
    <t>м, 2 кабельные электрические линии напряжение 10 кВ,  прокладываемые параллельно в одной траншее</t>
  </si>
  <si>
    <t>общая протяженность участков кабельных линийна параллельной прокладки (несколько линий в одной траншее) напряжением 0,4кВ и 10кВ (за исключением протяженности участков кабельной линии параллельной прокладки одним способом (в данном случае - несколько линий в одной траншее)</t>
  </si>
  <si>
    <t xml:space="preserve">индекс пересчета II кв. 2024 г. </t>
  </si>
  <si>
    <t>относительная протяженность участка кабельной линии параллельной прокладки одинаковым способом (в одной траншее) напряжением 10 кВ</t>
  </si>
  <si>
    <t>относительная протяженность участка кабельной линии параллельной прокладки одинаковым способом (в одной траншее) напряжением 0,4кВ</t>
  </si>
  <si>
    <t>коэффициент на проектирование двух параллельных кабелей сооружений кабельной электрической линии, прокладываемых одинаковым способом,
пункт 2 таблицы 3.11.1 НЗ № 847/пр</t>
  </si>
  <si>
    <t>коэффициент на проектирование трех параллельных кабелей сооружений кабельной электрической линии, прокладываемых одинаковым способом,
пункт 2 таблицы 3.11.2 НЗ № 847/пр</t>
  </si>
  <si>
    <t>коэффициент на проектирование сооружений кабельной электрической линии напряжением до 1 кВ пункт 3 таблицы 3.11.1 НЗ № 847/пр</t>
  </si>
  <si>
    <t>в =</t>
  </si>
  <si>
    <t>Х =</t>
  </si>
  <si>
    <t xml:space="preserve">   Расчет выполнен в ценах на 2 кв. 2024 г., согласно письму Минстроя России от 27.04.2024 № 24796-АЛ/09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</si>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</sst>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0.0"/>
    <numFmt numFmtId="167" formatCode="#,##0.0"/>
    <numFmt numFmtId="168" formatCode="#,##0.000"/>
    <numFmt numFmtId="169" formatCode="_-* #,##0.000\ _₽_-;\-* #,##0.000\ _₽_-;_-* &quot;-&quot;??\ _₽_-;_-@_-"/>
    <numFmt numFmtId="170" formatCode="#,##0.00_ ;\-#,##0.00\ 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1" fillId="0" borderId="1" xfId="2" applyFont="1" applyFill="1" applyBorder="1"/>
    <xf numFmtId="43" fontId="1" fillId="0" borderId="0" xfId="2" applyNumberFormat="1" applyFont="1" applyFill="1" applyBorder="1"/>
    <xf numFmtId="0" fontId="2" fillId="0" borderId="9" xfId="2" applyFont="1" applyFill="1" applyBorder="1" applyAlignment="1">
      <alignment horizontal="center" vertical="center" wrapText="1"/>
    </xf>
    <xf numFmtId="3" fontId="1" fillId="0" borderId="5" xfId="2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1" fillId="0" borderId="7" xfId="2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right" vertical="center"/>
    </xf>
    <xf numFmtId="0" fontId="1" fillId="0" borderId="15" xfId="2" applyFont="1" applyFill="1" applyBorder="1" applyAlignment="1">
      <alignment horizontal="left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165" fontId="1" fillId="0" borderId="2" xfId="2" applyNumberFormat="1" applyFont="1" applyBorder="1" applyAlignment="1">
      <alignment vertical="center"/>
    </xf>
    <xf numFmtId="165" fontId="1" fillId="0" borderId="6" xfId="1" applyNumberFormat="1" applyFont="1" applyFill="1" applyBorder="1" applyAlignment="1">
      <alignment horizontal="center" vertical="center" wrapText="1"/>
    </xf>
    <xf numFmtId="165" fontId="1" fillId="0" borderId="6" xfId="2" applyNumberFormat="1" applyFont="1" applyFill="1" applyBorder="1" applyAlignment="1">
      <alignment horizontal="center" vertical="center" wrapText="1"/>
    </xf>
    <xf numFmtId="165" fontId="1" fillId="0" borderId="13" xfId="2" applyNumberFormat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2" fillId="0" borderId="10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6" xfId="0" applyFont="1" applyBorder="1"/>
    <xf numFmtId="164" fontId="1" fillId="0" borderId="8" xfId="1" applyNumberFormat="1" applyFont="1" applyFill="1" applyBorder="1" applyAlignment="1">
      <alignment horizontal="left" vertical="center" wrapText="1"/>
    </xf>
    <xf numFmtId="169" fontId="5" fillId="0" borderId="0" xfId="1" applyNumberFormat="1" applyFont="1"/>
    <xf numFmtId="2" fontId="1" fillId="0" borderId="0" xfId="1" applyNumberFormat="1" applyFont="1" applyFill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70" fontId="1" fillId="0" borderId="0" xfId="1" applyNumberFormat="1" applyFont="1" applyFill="1" applyBorder="1" applyAlignment="1">
      <alignment horizontal="center" vertical="center" wrapText="1"/>
    </xf>
    <xf numFmtId="170" fontId="1" fillId="0" borderId="0" xfId="1" applyNumberFormat="1" applyFont="1" applyBorder="1" applyAlignment="1">
      <alignment vertical="center"/>
    </xf>
    <xf numFmtId="170" fontId="1" fillId="0" borderId="1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6" xfId="2" applyNumberFormat="1" applyFont="1" applyFill="1" applyBorder="1" applyAlignment="1">
      <alignment horizontal="center" vertical="top" wrapText="1"/>
    </xf>
    <xf numFmtId="0" fontId="1" fillId="0" borderId="13" xfId="2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3" fontId="1" fillId="0" borderId="2" xfId="2" applyNumberFormat="1" applyFont="1" applyFill="1" applyBorder="1" applyAlignment="1">
      <alignment horizontal="center" vertical="center" wrapText="1"/>
    </xf>
    <xf numFmtId="3" fontId="1" fillId="0" borderId="6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view="pageBreakPreview" zoomScaleNormal="100" zoomScaleSheetLayoutView="100" workbookViewId="0">
      <selection activeCell="E7" sqref="E7"/>
    </sheetView>
  </sheetViews>
  <sheetFormatPr defaultRowHeight="15.75" x14ac:dyDescent="0.25"/>
  <cols>
    <col min="1" max="1" width="6.28515625" style="12" customWidth="1"/>
    <col min="2" max="2" width="28" style="12" customWidth="1"/>
    <col min="3" max="3" width="8.5703125" style="12" customWidth="1"/>
    <col min="4" max="4" width="11" style="12" customWidth="1"/>
    <col min="5" max="5" width="52.140625" style="12" customWidth="1"/>
    <col min="6" max="6" width="27.140625" style="12" customWidth="1"/>
    <col min="7" max="7" width="21.140625" style="12" customWidth="1"/>
    <col min="8" max="8" width="23.28515625" style="12" customWidth="1"/>
    <col min="9" max="9" width="10" style="12" bestFit="1" customWidth="1"/>
    <col min="10" max="10" width="15.28515625" style="12" bestFit="1" customWidth="1"/>
    <col min="11" max="16384" width="9.140625" style="12"/>
  </cols>
  <sheetData>
    <row r="1" spans="1:10" ht="42.75" customHeight="1" x14ac:dyDescent="0.25">
      <c r="A1" s="52" t="s">
        <v>4</v>
      </c>
      <c r="B1" s="53"/>
      <c r="C1" s="53"/>
      <c r="D1" s="53"/>
      <c r="E1" s="53"/>
      <c r="F1" s="53"/>
      <c r="G1" s="53"/>
    </row>
    <row r="2" spans="1:10" ht="154.5" customHeight="1" x14ac:dyDescent="0.25">
      <c r="A2" s="44" t="s">
        <v>17</v>
      </c>
      <c r="B2" s="45"/>
      <c r="C2" s="45"/>
      <c r="D2" s="45"/>
      <c r="E2" s="45"/>
      <c r="F2" s="45"/>
      <c r="G2" s="45"/>
    </row>
    <row r="3" spans="1:10" ht="21" customHeight="1" x14ac:dyDescent="0.25">
      <c r="A3" s="54" t="s">
        <v>31</v>
      </c>
      <c r="B3" s="54"/>
      <c r="C3" s="54"/>
      <c r="D3" s="54"/>
      <c r="E3" s="54"/>
      <c r="F3" s="54"/>
      <c r="G3" s="55"/>
    </row>
    <row r="4" spans="1:10" ht="47.25" x14ac:dyDescent="0.25">
      <c r="A4" s="3" t="s">
        <v>0</v>
      </c>
      <c r="B4" s="3" t="s">
        <v>2</v>
      </c>
      <c r="C4" s="56" t="s">
        <v>3</v>
      </c>
      <c r="D4" s="57"/>
      <c r="E4" s="58"/>
      <c r="F4" s="29" t="s">
        <v>1</v>
      </c>
      <c r="G4" s="3" t="s">
        <v>16</v>
      </c>
    </row>
    <row r="5" spans="1:10" ht="99.75" customHeight="1" x14ac:dyDescent="0.25">
      <c r="A5" s="46">
        <v>1</v>
      </c>
      <c r="B5" s="62" t="s">
        <v>5</v>
      </c>
      <c r="C5" s="59" t="s">
        <v>19</v>
      </c>
      <c r="D5" s="60"/>
      <c r="E5" s="61"/>
      <c r="F5" s="4" t="str">
        <f>CONCATENATE("(",D6," + ",D7," х ",D8,") х (",D13," х ",D17," + ",D15,") х 1000 х ",D18,)</f>
        <v>(30,3 + 0,209 х 610) х (0,26 х 0,8 + 0,74) х 1000 х 1,4</v>
      </c>
      <c r="G5" s="24">
        <f>(D6+D7*D8)*(D13*D17+D15)*D18*1000</f>
        <v>209419</v>
      </c>
      <c r="H5" s="13"/>
      <c r="I5" s="14"/>
      <c r="J5" s="15"/>
    </row>
    <row r="6" spans="1:10" x14ac:dyDescent="0.25">
      <c r="A6" s="47"/>
      <c r="B6" s="63"/>
      <c r="C6" s="7" t="s">
        <v>6</v>
      </c>
      <c r="D6" s="33">
        <v>30.3</v>
      </c>
      <c r="E6" s="5" t="s">
        <v>7</v>
      </c>
      <c r="F6" s="2"/>
      <c r="G6" s="25"/>
      <c r="H6" s="16"/>
      <c r="I6" s="17"/>
      <c r="J6" s="15"/>
    </row>
    <row r="7" spans="1:10" x14ac:dyDescent="0.25">
      <c r="A7" s="47"/>
      <c r="B7" s="63"/>
      <c r="C7" s="7" t="s">
        <v>29</v>
      </c>
      <c r="D7" s="33">
        <v>0.20899999999999999</v>
      </c>
      <c r="E7" s="5" t="s">
        <v>8</v>
      </c>
      <c r="F7" s="2"/>
      <c r="G7" s="25"/>
      <c r="H7" s="16"/>
      <c r="I7" s="17"/>
      <c r="J7" s="15"/>
    </row>
    <row r="8" spans="1:10" ht="86.25" customHeight="1" x14ac:dyDescent="0.25">
      <c r="A8" s="47"/>
      <c r="B8" s="63"/>
      <c r="C8" s="7" t="s">
        <v>30</v>
      </c>
      <c r="D8" s="34">
        <f>D10+D11+D12</f>
        <v>610</v>
      </c>
      <c r="E8" s="5" t="s">
        <v>11</v>
      </c>
      <c r="G8" s="25"/>
      <c r="H8" s="13"/>
      <c r="I8" s="17"/>
      <c r="J8" s="15"/>
    </row>
    <row r="9" spans="1:10" x14ac:dyDescent="0.25">
      <c r="A9" s="47"/>
      <c r="B9" s="63"/>
      <c r="C9" s="7"/>
      <c r="D9" s="34"/>
      <c r="E9" s="32" t="str">
        <f>CONCATENATE("(",D8," = ",D10," + ",D11," + ",D12,")")</f>
        <v>(610 = 35 + 125 + 450)</v>
      </c>
      <c r="F9" s="8"/>
      <c r="G9" s="25"/>
      <c r="H9" s="13"/>
      <c r="I9" s="17"/>
      <c r="J9" s="15"/>
    </row>
    <row r="10" spans="1:10" ht="31.5" x14ac:dyDescent="0.25">
      <c r="A10" s="47"/>
      <c r="B10" s="63"/>
      <c r="C10" s="7"/>
      <c r="D10" s="34">
        <v>35</v>
      </c>
      <c r="E10" s="5" t="s">
        <v>9</v>
      </c>
      <c r="F10" s="30"/>
      <c r="G10" s="25"/>
      <c r="H10" s="13"/>
      <c r="I10" s="17"/>
      <c r="J10" s="15"/>
    </row>
    <row r="11" spans="1:10" ht="31.5" x14ac:dyDescent="0.25">
      <c r="A11" s="47"/>
      <c r="B11" s="63"/>
      <c r="C11" s="7"/>
      <c r="D11" s="34">
        <v>125</v>
      </c>
      <c r="E11" s="5" t="s">
        <v>9</v>
      </c>
      <c r="F11" s="30"/>
      <c r="G11" s="25"/>
      <c r="H11" s="13"/>
      <c r="I11" s="17"/>
      <c r="J11" s="15"/>
    </row>
    <row r="12" spans="1:10" ht="31.5" x14ac:dyDescent="0.25">
      <c r="A12" s="47"/>
      <c r="B12" s="63"/>
      <c r="C12" s="7"/>
      <c r="D12" s="34">
        <v>450</v>
      </c>
      <c r="E12" s="5" t="s">
        <v>10</v>
      </c>
      <c r="F12" s="30"/>
      <c r="G12" s="25"/>
      <c r="H12" s="13"/>
      <c r="I12" s="17"/>
      <c r="J12" s="15"/>
    </row>
    <row r="13" spans="1:10" ht="69" customHeight="1" x14ac:dyDescent="0.25">
      <c r="A13" s="47"/>
      <c r="B13" s="63"/>
      <c r="C13" s="7" t="s">
        <v>33</v>
      </c>
      <c r="D13" s="34">
        <f>(D10+D11)/(D10+D11+D12)</f>
        <v>0.26</v>
      </c>
      <c r="E13" s="5" t="s">
        <v>13</v>
      </c>
      <c r="G13" s="31"/>
      <c r="H13" s="13"/>
      <c r="I13" s="17"/>
      <c r="J13" s="15"/>
    </row>
    <row r="14" spans="1:10" ht="17.25" customHeight="1" x14ac:dyDescent="0.25">
      <c r="A14" s="47"/>
      <c r="B14" s="63"/>
      <c r="C14" s="7"/>
      <c r="D14" s="34"/>
      <c r="E14" s="32" t="str">
        <f>CONCATENATE(D13," = ","(",D10,"+",D11,") / (",D10,"+",D11,"+",D12,")")</f>
        <v>0,26 = (35+125) / (35+125+450)</v>
      </c>
      <c r="F14" s="8"/>
      <c r="G14" s="31"/>
      <c r="H14" s="13"/>
      <c r="I14" s="17"/>
      <c r="J14" s="15"/>
    </row>
    <row r="15" spans="1:10" ht="66" customHeight="1" x14ac:dyDescent="0.25">
      <c r="A15" s="47"/>
      <c r="B15" s="63"/>
      <c r="C15" s="7" t="s">
        <v>34</v>
      </c>
      <c r="D15" s="34">
        <f>D12/(D10+D11+D12)</f>
        <v>0.74</v>
      </c>
      <c r="E15" s="5" t="s">
        <v>14</v>
      </c>
      <c r="G15" s="31"/>
      <c r="H15" s="13"/>
      <c r="I15" s="17"/>
      <c r="J15" s="15"/>
    </row>
    <row r="16" spans="1:10" x14ac:dyDescent="0.25">
      <c r="A16" s="47"/>
      <c r="B16" s="63"/>
      <c r="C16" s="7"/>
      <c r="D16" s="34"/>
      <c r="E16" s="32" t="str">
        <f>CONCATENATE(D15," = ","(",D12,") / (",D10,"+",D11,"+",D12,")")</f>
        <v>0,74 = (450) / (35+125+450)</v>
      </c>
      <c r="F16" s="8"/>
      <c r="G16" s="31"/>
      <c r="H16" s="13"/>
      <c r="I16" s="17"/>
      <c r="J16" s="15"/>
    </row>
    <row r="17" spans="1:10" ht="52.5" customHeight="1" x14ac:dyDescent="0.25">
      <c r="A17" s="47"/>
      <c r="B17" s="63"/>
      <c r="C17" s="7" t="s">
        <v>35</v>
      </c>
      <c r="D17" s="34">
        <v>0.8</v>
      </c>
      <c r="E17" s="5" t="s">
        <v>18</v>
      </c>
      <c r="F17" s="30"/>
      <c r="G17" s="25"/>
      <c r="H17" s="13"/>
      <c r="I17" s="17"/>
      <c r="J17" s="15"/>
    </row>
    <row r="18" spans="1:10" ht="22.5" customHeight="1" x14ac:dyDescent="0.25">
      <c r="A18" s="47"/>
      <c r="B18" s="64"/>
      <c r="C18" s="7" t="s">
        <v>32</v>
      </c>
      <c r="D18" s="34">
        <v>1.4</v>
      </c>
      <c r="E18" s="5" t="s">
        <v>23</v>
      </c>
      <c r="F18" s="6"/>
      <c r="G18" s="26"/>
      <c r="H18" s="18"/>
      <c r="I18" s="17"/>
    </row>
    <row r="19" spans="1:10" ht="39" customHeight="1" x14ac:dyDescent="0.25">
      <c r="A19" s="46">
        <v>2</v>
      </c>
      <c r="B19" s="62" t="s">
        <v>5</v>
      </c>
      <c r="C19" s="49" t="s">
        <v>20</v>
      </c>
      <c r="D19" s="50"/>
      <c r="E19" s="51"/>
      <c r="F19" s="65" t="str">
        <f>CONCATENATE("(",D20," + ",D21," х ",D22,") х (",D26," х ",D32," х ",D31," + ",D28," х ",D30,") х 1000 х ",D33,)</f>
        <v>(17,7 + 0,234 х 165) х (0,7 х 0,8 х 1,6 + 0,3 х 1,3) х 1000 х 1,4</v>
      </c>
      <c r="G19" s="24">
        <f>(D20+D21*D22)*(D26*D32*D31+D28*D30)*D33*1000</f>
        <v>101381</v>
      </c>
      <c r="H19" s="13"/>
      <c r="I19" s="14"/>
      <c r="J19" s="15"/>
    </row>
    <row r="20" spans="1:10" x14ac:dyDescent="0.25">
      <c r="A20" s="47"/>
      <c r="B20" s="63"/>
      <c r="C20" s="7" t="s">
        <v>6</v>
      </c>
      <c r="D20" s="35">
        <v>17.7</v>
      </c>
      <c r="E20" s="5" t="s">
        <v>7</v>
      </c>
      <c r="F20" s="66"/>
      <c r="G20" s="25"/>
      <c r="H20" s="16"/>
      <c r="I20" s="17"/>
      <c r="J20" s="15"/>
    </row>
    <row r="21" spans="1:10" x14ac:dyDescent="0.25">
      <c r="A21" s="47"/>
      <c r="B21" s="63"/>
      <c r="C21" s="7" t="s">
        <v>29</v>
      </c>
      <c r="D21" s="36">
        <v>0.23400000000000001</v>
      </c>
      <c r="E21" s="5" t="s">
        <v>8</v>
      </c>
      <c r="F21" s="66"/>
      <c r="G21" s="25"/>
      <c r="H21" s="16"/>
      <c r="I21" s="17"/>
      <c r="J21" s="15"/>
    </row>
    <row r="22" spans="1:10" ht="99.75" customHeight="1" x14ac:dyDescent="0.25">
      <c r="A22" s="47"/>
      <c r="B22" s="63"/>
      <c r="C22" s="7" t="s">
        <v>30</v>
      </c>
      <c r="D22" s="37">
        <f>D24+D25</f>
        <v>165</v>
      </c>
      <c r="E22" s="5" t="s">
        <v>22</v>
      </c>
      <c r="G22" s="25"/>
      <c r="H22" s="13"/>
      <c r="I22" s="17"/>
      <c r="J22" s="15"/>
    </row>
    <row r="23" spans="1:10" x14ac:dyDescent="0.25">
      <c r="A23" s="47"/>
      <c r="B23" s="63"/>
      <c r="C23" s="7"/>
      <c r="D23" s="37"/>
      <c r="E23" s="32" t="str">
        <f>CONCATENATE(D22," = ",D24," + ",D25,)</f>
        <v>165 = 115 + 50</v>
      </c>
      <c r="F23" s="8"/>
      <c r="G23" s="25"/>
      <c r="H23" s="13"/>
      <c r="I23" s="17"/>
      <c r="J23" s="15"/>
    </row>
    <row r="24" spans="1:10" ht="47.25" x14ac:dyDescent="0.25">
      <c r="A24" s="47"/>
      <c r="B24" s="63"/>
      <c r="C24" s="7"/>
      <c r="D24" s="37">
        <v>115</v>
      </c>
      <c r="E24" s="5" t="s">
        <v>12</v>
      </c>
      <c r="F24" s="30"/>
      <c r="G24" s="25"/>
      <c r="H24" s="13"/>
      <c r="I24" s="17"/>
      <c r="J24" s="15"/>
    </row>
    <row r="25" spans="1:10" ht="37.5" customHeight="1" x14ac:dyDescent="0.25">
      <c r="A25" s="47"/>
      <c r="B25" s="63"/>
      <c r="C25" s="7"/>
      <c r="D25" s="37">
        <v>50</v>
      </c>
      <c r="E25" s="5" t="s">
        <v>21</v>
      </c>
      <c r="F25" s="30"/>
      <c r="G25" s="25"/>
      <c r="H25" s="13"/>
      <c r="I25" s="17"/>
      <c r="J25" s="15"/>
    </row>
    <row r="26" spans="1:10" ht="48.75" customHeight="1" x14ac:dyDescent="0.25">
      <c r="A26" s="47"/>
      <c r="B26" s="63"/>
      <c r="C26" s="7" t="s">
        <v>33</v>
      </c>
      <c r="D26" s="37">
        <f>D24/(D24+D25)</f>
        <v>0.7</v>
      </c>
      <c r="E26" s="5" t="s">
        <v>25</v>
      </c>
      <c r="G26" s="31"/>
      <c r="H26" s="13"/>
      <c r="I26" s="17"/>
      <c r="J26" s="15"/>
    </row>
    <row r="27" spans="1:10" x14ac:dyDescent="0.25">
      <c r="A27" s="47"/>
      <c r="B27" s="63"/>
      <c r="C27" s="7"/>
      <c r="D27" s="37"/>
      <c r="E27" s="32" t="str">
        <f>CONCATENATE(D26," = ",D24," / (",D24,"+",D25,")")</f>
        <v>0,7 = 115 / (115+50)</v>
      </c>
      <c r="F27" s="8"/>
      <c r="G27" s="31"/>
      <c r="H27" s="13"/>
      <c r="I27" s="17"/>
      <c r="J27" s="15"/>
    </row>
    <row r="28" spans="1:10" ht="50.25" customHeight="1" x14ac:dyDescent="0.25">
      <c r="A28" s="47"/>
      <c r="B28" s="63"/>
      <c r="C28" s="7" t="s">
        <v>34</v>
      </c>
      <c r="D28" s="37">
        <f>D25/(D24+D25)</f>
        <v>0.3</v>
      </c>
      <c r="E28" s="5" t="s">
        <v>24</v>
      </c>
      <c r="G28" s="31"/>
      <c r="H28" s="13"/>
      <c r="I28" s="17"/>
      <c r="J28" s="15"/>
    </row>
    <row r="29" spans="1:10" x14ac:dyDescent="0.25">
      <c r="A29" s="47"/>
      <c r="B29" s="63"/>
      <c r="C29" s="7"/>
      <c r="D29" s="38"/>
      <c r="E29" s="32" t="str">
        <f>CONCATENATE(D28," = ",D25," / (",D24,"+",D25,")")</f>
        <v>0,3 = 50 / (115+50)</v>
      </c>
      <c r="F29" s="8"/>
      <c r="G29" s="31"/>
      <c r="H29" s="13"/>
      <c r="I29" s="17"/>
      <c r="J29" s="15"/>
    </row>
    <row r="30" spans="1:10" ht="64.5" customHeight="1" x14ac:dyDescent="0.25">
      <c r="A30" s="47"/>
      <c r="B30" s="63"/>
      <c r="C30" s="7" t="s">
        <v>35</v>
      </c>
      <c r="D30" s="37">
        <v>1.3</v>
      </c>
      <c r="E30" s="5" t="s">
        <v>26</v>
      </c>
      <c r="F30" s="30"/>
      <c r="G30" s="25"/>
      <c r="H30" s="13"/>
      <c r="I30" s="17"/>
      <c r="J30" s="15"/>
    </row>
    <row r="31" spans="1:10" ht="64.5" customHeight="1" x14ac:dyDescent="0.25">
      <c r="A31" s="47"/>
      <c r="B31" s="63"/>
      <c r="C31" s="7" t="s">
        <v>36</v>
      </c>
      <c r="D31" s="37">
        <v>1.6</v>
      </c>
      <c r="E31" s="5" t="s">
        <v>27</v>
      </c>
      <c r="F31" s="30"/>
      <c r="G31" s="25"/>
      <c r="H31" s="13"/>
      <c r="I31" s="17"/>
      <c r="J31" s="15"/>
    </row>
    <row r="32" spans="1:10" ht="47.25" x14ac:dyDescent="0.25">
      <c r="A32" s="47"/>
      <c r="B32" s="63"/>
      <c r="C32" s="7" t="s">
        <v>37</v>
      </c>
      <c r="D32" s="37">
        <v>0.8</v>
      </c>
      <c r="E32" s="5" t="s">
        <v>28</v>
      </c>
      <c r="F32" s="30"/>
      <c r="G32" s="25"/>
      <c r="H32" s="13"/>
      <c r="I32" s="17"/>
      <c r="J32" s="15"/>
    </row>
    <row r="33" spans="1:13" ht="18.75" x14ac:dyDescent="0.25">
      <c r="A33" s="48"/>
      <c r="B33" s="64"/>
      <c r="C33" s="9" t="s">
        <v>32</v>
      </c>
      <c r="D33" s="39">
        <v>1.4</v>
      </c>
      <c r="E33" s="10" t="s">
        <v>23</v>
      </c>
      <c r="F33" s="1"/>
      <c r="G33" s="27"/>
      <c r="H33" s="18"/>
      <c r="I33" s="17"/>
    </row>
    <row r="34" spans="1:13" ht="26.25" customHeight="1" x14ac:dyDescent="0.25">
      <c r="A34" s="19"/>
      <c r="B34" s="40" t="s">
        <v>15</v>
      </c>
      <c r="C34" s="67"/>
      <c r="D34" s="68"/>
      <c r="E34" s="69"/>
      <c r="F34" s="41"/>
      <c r="G34" s="42">
        <f>G5+G19</f>
        <v>310800</v>
      </c>
      <c r="H34" s="18"/>
      <c r="I34" s="17"/>
      <c r="L34" s="17"/>
    </row>
    <row r="35" spans="1:13" x14ac:dyDescent="0.25">
      <c r="I35" s="22"/>
      <c r="L35" s="22"/>
    </row>
    <row r="36" spans="1:13" x14ac:dyDescent="0.25">
      <c r="A36" s="43"/>
      <c r="B36" s="43"/>
      <c r="C36" s="43"/>
      <c r="D36" s="43"/>
      <c r="E36" s="43"/>
      <c r="F36" s="43"/>
      <c r="G36" s="43"/>
      <c r="H36" s="13"/>
      <c r="I36" s="14"/>
      <c r="J36" s="15"/>
    </row>
    <row r="37" spans="1:13" x14ac:dyDescent="0.25">
      <c r="H37" s="13"/>
      <c r="I37" s="17"/>
      <c r="J37" s="15"/>
    </row>
    <row r="38" spans="1:13" x14ac:dyDescent="0.25">
      <c r="B38" s="11"/>
      <c r="C38" s="11"/>
      <c r="D38" s="11"/>
      <c r="E38" s="11"/>
      <c r="F38" s="11"/>
      <c r="G38" s="28"/>
      <c r="H38" s="13"/>
      <c r="I38" s="17"/>
      <c r="J38" s="15"/>
    </row>
    <row r="39" spans="1:13" x14ac:dyDescent="0.25">
      <c r="H39" s="18"/>
      <c r="I39" s="17"/>
    </row>
    <row r="41" spans="1:13" x14ac:dyDescent="0.25">
      <c r="I41" s="22"/>
    </row>
    <row r="43" spans="1:13" x14ac:dyDescent="0.25">
      <c r="H43" s="13"/>
      <c r="I43" s="17"/>
      <c r="J43" s="15"/>
    </row>
    <row r="44" spans="1:13" x14ac:dyDescent="0.25">
      <c r="H44" s="13"/>
      <c r="I44" s="17"/>
      <c r="J44" s="15"/>
    </row>
    <row r="45" spans="1:13" x14ac:dyDescent="0.25">
      <c r="H45" s="18"/>
      <c r="I45" s="17"/>
    </row>
    <row r="47" spans="1:13" x14ac:dyDescent="0.25">
      <c r="I47" s="22"/>
      <c r="M47" s="20"/>
    </row>
    <row r="48" spans="1:13" x14ac:dyDescent="0.25">
      <c r="I48" s="22"/>
    </row>
    <row r="50" spans="10:10" x14ac:dyDescent="0.25">
      <c r="J50" s="22"/>
    </row>
    <row r="51" spans="10:10" x14ac:dyDescent="0.25">
      <c r="J51" s="22"/>
    </row>
    <row r="52" spans="10:10" x14ac:dyDescent="0.25">
      <c r="J52" s="21"/>
    </row>
    <row r="57" spans="10:10" x14ac:dyDescent="0.25">
      <c r="J57" s="23"/>
    </row>
  </sheetData>
  <mergeCells count="13">
    <mergeCell ref="A36:G36"/>
    <mergeCell ref="A2:G2"/>
    <mergeCell ref="A19:A33"/>
    <mergeCell ref="C19:E19"/>
    <mergeCell ref="A1:G1"/>
    <mergeCell ref="A3:G3"/>
    <mergeCell ref="C4:E4"/>
    <mergeCell ref="A5:A18"/>
    <mergeCell ref="C5:E5"/>
    <mergeCell ref="B5:B18"/>
    <mergeCell ref="B19:B33"/>
    <mergeCell ref="F19:F21"/>
    <mergeCell ref="C34:E34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расчета</vt:lpstr>
      <vt:lpstr>'Пример расчета'!Область_печати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cp:lastPrinted>2024-05-24T13:05:24Z</cp:lastPrinted>
  <dcterms:created xsi:type="dcterms:W3CDTF">2022-09-14T12:23:02Z</dcterms:created>
  <dcterms:modified xsi:type="dcterms:W3CDTF">2024-05-24T13:05:28Z</dcterms:modified>
</cp:coreProperties>
</file>