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Архив ФЦЦС\РМНПДиВР\!!!ОРАМ ПИР\Примеры расчетов\для ФГИС\промежуточные\"/>
    </mc:Choice>
  </mc:AlternateContent>
  <bookViews>
    <workbookView minimized="1" xWindow="0" yWindow="0" windowWidth="24405" windowHeight="11880" tabRatio="683"/>
  </bookViews>
  <sheets>
    <sheet name="Пример расчета" sheetId="21" r:id="rId1"/>
  </sheets>
  <externalReferences>
    <externalReference r:id="rId2"/>
  </externalReferenc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1" l="1"/>
  <c r="G36" i="21"/>
  <c r="G25" i="21"/>
  <c r="G20" i="21"/>
  <c r="G15" i="21"/>
  <c r="G10" i="21"/>
  <c r="G5" i="21"/>
  <c r="D39" i="21" l="1"/>
  <c r="D28" i="21"/>
  <c r="F36" i="21" l="1"/>
  <c r="F20" i="21"/>
  <c r="F46" i="21" l="1"/>
  <c r="F10" i="21"/>
  <c r="F5" i="21"/>
  <c r="F25" i="21" l="1"/>
  <c r="G52" i="21" l="1"/>
  <c r="F15" i="21"/>
</calcChain>
</file>

<file path=xl/sharedStrings.xml><?xml version="1.0" encoding="utf-8"?>
<sst xmlns="http://schemas.openxmlformats.org/spreadsheetml/2006/main" count="94" uniqueCount="45">
  <si>
    <t>№ п.п.</t>
  </si>
  <si>
    <t>Расчет стоимости</t>
  </si>
  <si>
    <t>Наименование объекта проектирования или вида проектных работ</t>
  </si>
  <si>
    <t>Наименование, номера глав, таблиц, парграфов и пунктов НЗ на проектные работы</t>
  </si>
  <si>
    <t>а =</t>
  </si>
  <si>
    <t>тыс.руб</t>
  </si>
  <si>
    <t>тыс. руб</t>
  </si>
  <si>
    <t>Стоимость работ,                руб.</t>
  </si>
  <si>
    <t>в =</t>
  </si>
  <si>
    <t>Х =</t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</si>
  <si>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</si>
  <si>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t>Пример определения стоимости проектирования 
линейных сооружений слаботочной сети</t>
  </si>
  <si>
    <t>К =</t>
  </si>
  <si>
    <t xml:space="preserve">индекс пересчета IV кв. 2024 г. </t>
  </si>
  <si>
    <t xml:space="preserve">   Расчет выполнен в ценах на IV кв. 2024 г., согласно письму Минстроя России от от 18.10.2024г. № 61327-ИФ/09</t>
  </si>
  <si>
    <t xml:space="preserve">коэффициент при проектировании каждого последующего кабеля за первым кабелем линейного сооружения слаботочной сети в канализации линейного сооружения слаботочной сети,
пункт 3 таблицы 3.1.1 НЗ № 847/пр </t>
  </si>
  <si>
    <t>ИТОГО по п.п. 1‒7</t>
  </si>
  <si>
    <t xml:space="preserve">Сооружение канализации линейных сооружений слаботочной сети диаметром до 125 мм, емкостью трубопровода до 24 отверстий включительно 
</t>
  </si>
  <si>
    <t xml:space="preserve">Сооружение канализации линейных сооружений слаботочной сети диаметром до 125 мм, емкостью трубопровода до 6 отверстий включительно 
</t>
  </si>
  <si>
    <t xml:space="preserve">п.м., протяженность канализации из асбестоцементных труб на 6 отверстий   </t>
  </si>
  <si>
    <t xml:space="preserve">п.м., протяженность канализации из полимерных гофротруб на 18 отверстий  </t>
  </si>
  <si>
    <t>п.м.</t>
  </si>
  <si>
    <t>Проектирование каждого последующего кабеля за первым кабелем линейного сооружения слаботочной сети в канализации линейного сооружения слаботочной сети
(из полимерных гофротруб емкостью на 18 отверстий)</t>
  </si>
  <si>
    <t xml:space="preserve">п.м. (общая протяженность последующих кабелей - медных и оптических) </t>
  </si>
  <si>
    <t>шт., общая емкость канализации из полимерных гофротруб</t>
  </si>
  <si>
    <t>шт., резервная емкость канализации из полимерных гофротруб</t>
  </si>
  <si>
    <t>шт., емкость канализации из полимерных гофротруб, используемая для прокладки первого кабеля</t>
  </si>
  <si>
    <t xml:space="preserve">п.м. </t>
  </si>
  <si>
    <t xml:space="preserve">Проектирование каждого последующего кабеля за первым кабелем линейного сооружения слаботочной сети в канализации линейного сооружения слаботочной сети (из асбестоцементных труб емкостью на 6 отверстий)
</t>
  </si>
  <si>
    <t xml:space="preserve">п.м. (общая протяженность последующих кабелей)  </t>
  </si>
  <si>
    <t>шт., общая емкость канализации из асбестоцементных труб</t>
  </si>
  <si>
    <t xml:space="preserve">п.м., протяженность канализации из асбестоцементных труб </t>
  </si>
  <si>
    <t>шт., емкость канализации из асбестоцементных труб, используемая для прокладки первого кабеля</t>
  </si>
  <si>
    <t xml:space="preserve">Первый кабель линейного сооружения слаботочной сети в проектируемой  канализации линейного сооружения слаботочной сети (оптический кабель в резервном канале существующей телефонной канализации на 24 отверстия) 
</t>
  </si>
  <si>
    <t xml:space="preserve">коэффициент при проектировании линейных сооружения слаботочной сети в существующей телефонной канализации линейных сооружений телефонной сети,
пункт 4 таблицы 3.1.1 НЗ № 847/пр </t>
  </si>
  <si>
    <t>НЗ № 847/пр
Таблица 3.1, пункт 2.1 (от 100 до 500 п.м. включительно)</t>
  </si>
  <si>
    <t xml:space="preserve">Требуется определить стоимость проектирования линейных сооружений слаботочной сети, включающих:
− канализацию линейных сооружений слаботочной сети из полимерных гофротруб емкостью 18 отверстий и длиной 110 метров;
− канализацию линейных сооружений слаботочной сети из асбестоцементных труб труб емкостью 6 отверстий и длиной 250 метров;
− колодцы канализации линейных сооружений слаботочной сети в количестве 4-х штук;
− 2 резервных канала в канализации линейных сооружений слаботочной сети из полимерных гофротруб на 18 отверстий;
− медный  кабель (в 10 каналах) длиной 1100 метров в канализации линейных сооружений слаботочной сети из полимерных гофротруб емкостью 18 отверстий; 
− оптический кабель (в 6 каналах) длиной  длиной 660 метров в канализации линейных сооружений слаботочной сети из полимерных гофротруб емкостью 18 отверстий 
− оптический кабель (в 6 каналах) длиной 1 500 метров в канализации линейных сооружений слаботочной сети из асбестоцементных труб емкостью на 6 отверстий;
− оптический кабель длиной 510 метров в одном резервном канале в существующей канализации линейных сооружений слаботочной сети на 24 отверстия </t>
  </si>
  <si>
    <t xml:space="preserve">Нормативные затраты на работы по подготовке проектной документации для строительства, реконструкции сетей инженерно-технического обеспечения и объектов инфраструктуры, установленные приказом Минстроя России от 28.11.2023 № 847/пр 
(далее – НЗ № 847/пр), 
Таблица 3.1, пункт 1.4 (от 100 до 500 п.м. включительно)
</t>
  </si>
  <si>
    <t xml:space="preserve">НЗ № 847/пр, 
Таблица 3.1, пункт 1.2 (от 100 до 500 п.м. включительно)
</t>
  </si>
  <si>
    <t>НЗ № 847/пр
Таблица 3.1, пункт 2.1 (от 1 000 до 3 000 п.м. включительно)</t>
  </si>
  <si>
    <t>250*(6-1)=1 250</t>
  </si>
  <si>
    <t>110*(18-1-2) = 1 650</t>
  </si>
  <si>
    <t>НЗ № 847/пр
Таблица 3.1, пункт 2.1 (от 500 до 1 000 п.м. включительно)</t>
  </si>
  <si>
    <t xml:space="preserve">Первый кабель линейного сооружения слаботочной сети в проектируемой канализации линейного сооружения слаботочной сети (из полимерных гофротруб емкостью на 18 отверстий)
</t>
  </si>
  <si>
    <t xml:space="preserve">Первый кабель линейного сооружения слаботочной сети в проектируемой канализации линейного сооружения слаботочной сети (из асбестоцементных труб емкостью на 6 отверстий)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</si>
</sst>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\ _₽_-;\-* #,##0\ _₽_-;_-* &quot;-&quot;??\ _₽_-;_-@_-"/>
    <numFmt numFmtId="166" formatCode="#,##0.0"/>
    <numFmt numFmtId="167" formatCode="#,##0.000"/>
    <numFmt numFmtId="168" formatCode="#,##0.00_ ;\-#,##0.00\ "/>
    <numFmt numFmtId="169" formatCode="#,##0_ ;\-#,##0\ "/>
    <numFmt numFmtId="171" formatCode="0.000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1" fillId="0" borderId="1" xfId="2" applyFont="1" applyFill="1" applyBorder="1"/>
    <xf numFmtId="164" fontId="1" fillId="0" borderId="0" xfId="2" applyNumberFormat="1" applyFont="1" applyFill="1" applyBorder="1"/>
    <xf numFmtId="0" fontId="2" fillId="0" borderId="5" xfId="2" applyFont="1" applyFill="1" applyBorder="1" applyAlignment="1">
      <alignment horizontal="center" vertical="center" wrapText="1"/>
    </xf>
    <xf numFmtId="3" fontId="1" fillId="0" borderId="3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/>
    <xf numFmtId="0" fontId="4" fillId="0" borderId="0" xfId="0" applyFont="1"/>
    <xf numFmtId="0" fontId="1" fillId="0" borderId="0" xfId="0" applyFont="1"/>
    <xf numFmtId="0" fontId="2" fillId="0" borderId="5" xfId="0" applyFont="1" applyBorder="1"/>
    <xf numFmtId="165" fontId="1" fillId="0" borderId="2" xfId="2" applyNumberFormat="1" applyFont="1" applyBorder="1" applyAlignment="1">
      <alignment vertical="center"/>
    </xf>
    <xf numFmtId="165" fontId="1" fillId="0" borderId="4" xfId="1" applyNumberFormat="1" applyFont="1" applyFill="1" applyBorder="1" applyAlignment="1">
      <alignment horizontal="center" vertical="center" wrapText="1"/>
    </xf>
    <xf numFmtId="165" fontId="1" fillId="0" borderId="4" xfId="2" applyNumberFormat="1" applyFont="1" applyFill="1" applyBorder="1" applyAlignment="1">
      <alignment horizontal="center" vertical="center" wrapText="1"/>
    </xf>
    <xf numFmtId="165" fontId="1" fillId="0" borderId="9" xfId="2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/>
    </xf>
    <xf numFmtId="2" fontId="5" fillId="0" borderId="14" xfId="1" applyNumberFormat="1" applyFont="1" applyBorder="1" applyAlignment="1">
      <alignment horizontal="center" vertical="center"/>
    </xf>
    <xf numFmtId="0" fontId="1" fillId="0" borderId="15" xfId="2" applyFont="1" applyFill="1" applyBorder="1" applyAlignment="1">
      <alignment horizontal="left" vertical="center" wrapText="1"/>
    </xf>
    <xf numFmtId="0" fontId="1" fillId="0" borderId="18" xfId="2" applyFont="1" applyFill="1" applyBorder="1" applyAlignment="1">
      <alignment horizontal="left" vertical="center" wrapText="1"/>
    </xf>
    <xf numFmtId="2" fontId="1" fillId="0" borderId="17" xfId="1" applyNumberFormat="1" applyFont="1" applyFill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/>
    </xf>
    <xf numFmtId="167" fontId="5" fillId="0" borderId="17" xfId="0" applyNumberFormat="1" applyFont="1" applyBorder="1" applyAlignment="1">
      <alignment horizontal="center" vertical="center"/>
    </xf>
    <xf numFmtId="168" fontId="1" fillId="0" borderId="17" xfId="1" applyNumberFormat="1" applyFont="1" applyFill="1" applyBorder="1" applyAlignment="1">
      <alignment horizontal="center" vertical="center" wrapText="1"/>
    </xf>
    <xf numFmtId="2" fontId="1" fillId="0" borderId="20" xfId="1" applyNumberFormat="1" applyFont="1" applyFill="1" applyBorder="1" applyAlignment="1">
      <alignment horizontal="center" vertical="center" wrapText="1"/>
    </xf>
    <xf numFmtId="0" fontId="1" fillId="0" borderId="21" xfId="2" applyFont="1" applyFill="1" applyBorder="1" applyAlignment="1">
      <alignment horizontal="left" vertical="center" wrapText="1"/>
    </xf>
    <xf numFmtId="0" fontId="1" fillId="0" borderId="16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168" fontId="1" fillId="0" borderId="27" xfId="1" applyNumberFormat="1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vertical="top" wrapText="1"/>
    </xf>
    <xf numFmtId="0" fontId="1" fillId="0" borderId="0" xfId="0" applyFont="1" applyAlignment="1">
      <alignment wrapText="1"/>
    </xf>
    <xf numFmtId="169" fontId="1" fillId="0" borderId="17" xfId="1" applyNumberFormat="1" applyFont="1" applyFill="1" applyBorder="1" applyAlignment="1">
      <alignment horizontal="center" vertical="center" wrapText="1"/>
    </xf>
    <xf numFmtId="165" fontId="1" fillId="0" borderId="2" xfId="2" applyNumberFormat="1" applyFont="1" applyBorder="1" applyAlignment="1">
      <alignment horizontal="center" vertical="center"/>
    </xf>
    <xf numFmtId="165" fontId="1" fillId="0" borderId="4" xfId="2" applyNumberFormat="1" applyFont="1" applyBorder="1" applyAlignment="1">
      <alignment horizontal="center" vertical="center"/>
    </xf>
    <xf numFmtId="3" fontId="1" fillId="0" borderId="2" xfId="2" applyNumberFormat="1" applyFont="1" applyFill="1" applyBorder="1" applyAlignment="1">
      <alignment horizontal="center" vertical="center" wrapText="1"/>
    </xf>
    <xf numFmtId="3" fontId="1" fillId="0" borderId="4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top" wrapText="1"/>
    </xf>
    <xf numFmtId="0" fontId="1" fillId="0" borderId="4" xfId="2" applyNumberFormat="1" applyFont="1" applyFill="1" applyBorder="1" applyAlignment="1">
      <alignment horizontal="center" vertical="top"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4" xfId="2" applyFont="1" applyFill="1" applyBorder="1" applyAlignment="1">
      <alignment horizontal="left" vertical="top" wrapText="1"/>
    </xf>
    <xf numFmtId="0" fontId="1" fillId="0" borderId="9" xfId="2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2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168" fontId="1" fillId="0" borderId="27" xfId="1" applyNumberFormat="1" applyFont="1" applyFill="1" applyBorder="1" applyAlignment="1">
      <alignment horizontal="center" vertical="center" wrapText="1"/>
    </xf>
    <xf numFmtId="168" fontId="1" fillId="0" borderId="1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3" fontId="1" fillId="0" borderId="29" xfId="2" applyNumberFormat="1" applyFont="1" applyFill="1" applyBorder="1" applyAlignment="1">
      <alignment horizontal="center" vertical="center" wrapText="1"/>
    </xf>
    <xf numFmtId="3" fontId="1" fillId="0" borderId="30" xfId="2" applyNumberFormat="1" applyFont="1" applyFill="1" applyBorder="1" applyAlignment="1">
      <alignment horizontal="center" vertical="center" wrapText="1"/>
    </xf>
    <xf numFmtId="171" fontId="5" fillId="0" borderId="17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+&#1055;&#1088;&#1080;&#1084;&#1077;&#1088;%20&#1086;&#1087;&#1088;&#1077;&#1076;&#1077;&#1083;&#1077;&#1085;&#1080;&#1103;%20&#1089;&#1090;-&#1090;&#1080;%20&#1087;&#1088;&#1086;&#1077;&#1082;&#1090;&#1080;&#1088;-&#1103;%20&#1074;&#1089;&#1090;&#1088;&#1086;&#1077;&#1085;&#1085;&#1099;&#1093;%20&#1079;&#1076;&#1072;&#1085;&#1080;&#1081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мер расчета"/>
      <sheetName val="Лист1"/>
    </sheetNames>
    <sheetDataSet>
      <sheetData sheetId="0">
        <row r="9">
          <cell r="D9">
            <v>1.48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22" zoomScale="85" zoomScaleNormal="85" zoomScaleSheetLayoutView="80" workbookViewId="0">
      <selection activeCell="G49" sqref="G49"/>
    </sheetView>
  </sheetViews>
  <sheetFormatPr defaultRowHeight="15.75" x14ac:dyDescent="0.25"/>
  <cols>
    <col min="1" max="1" width="6.28515625" style="7" customWidth="1"/>
    <col min="2" max="2" width="28" style="7" customWidth="1"/>
    <col min="3" max="3" width="8.5703125" style="7" customWidth="1"/>
    <col min="4" max="4" width="14.140625" style="7" customWidth="1"/>
    <col min="5" max="5" width="45.7109375" style="7" customWidth="1"/>
    <col min="6" max="6" width="21.42578125" style="7" customWidth="1"/>
    <col min="7" max="7" width="18.42578125" style="7" customWidth="1"/>
    <col min="8" max="16384" width="9.140625" style="7"/>
  </cols>
  <sheetData>
    <row r="1" spans="1:7" ht="62.25" customHeight="1" x14ac:dyDescent="0.25">
      <c r="A1" s="55" t="s">
        <v>11</v>
      </c>
      <c r="B1" s="56"/>
      <c r="C1" s="56"/>
      <c r="D1" s="56"/>
      <c r="E1" s="56"/>
      <c r="F1" s="56"/>
      <c r="G1" s="56"/>
    </row>
    <row r="2" spans="1:7" ht="237" customHeight="1" x14ac:dyDescent="0.25">
      <c r="A2" s="57" t="s">
        <v>36</v>
      </c>
      <c r="B2" s="58"/>
      <c r="C2" s="58"/>
      <c r="D2" s="58"/>
      <c r="E2" s="58"/>
      <c r="F2" s="58"/>
      <c r="G2" s="58"/>
    </row>
    <row r="3" spans="1:7" ht="32.25" customHeight="1" x14ac:dyDescent="0.25">
      <c r="A3" s="62" t="s">
        <v>14</v>
      </c>
      <c r="B3" s="62"/>
      <c r="C3" s="62"/>
      <c r="D3" s="62"/>
      <c r="E3" s="62"/>
      <c r="F3" s="62"/>
      <c r="G3" s="63"/>
    </row>
    <row r="4" spans="1:7" ht="61.5" customHeight="1" x14ac:dyDescent="0.25">
      <c r="A4" s="3" t="s">
        <v>0</v>
      </c>
      <c r="B4" s="3" t="s">
        <v>2</v>
      </c>
      <c r="C4" s="59" t="s">
        <v>3</v>
      </c>
      <c r="D4" s="60"/>
      <c r="E4" s="61"/>
      <c r="F4" s="28" t="s">
        <v>1</v>
      </c>
      <c r="G4" s="3" t="s">
        <v>7</v>
      </c>
    </row>
    <row r="5" spans="1:7" ht="99.75" customHeight="1" x14ac:dyDescent="0.25">
      <c r="A5" s="41">
        <v>1</v>
      </c>
      <c r="B5" s="43" t="s">
        <v>17</v>
      </c>
      <c r="C5" s="46" t="s">
        <v>37</v>
      </c>
      <c r="D5" s="47"/>
      <c r="E5" s="48"/>
      <c r="F5" s="4" t="str">
        <f>CONCATENATE("(",D6," + ",D7," х ",D8,") х "," х 1000 х ",D9,)</f>
        <v>(43,2 + 1,131 х 110) х  х 1000 х 1,48</v>
      </c>
      <c r="G5" s="9">
        <f>(D6+D7*D8)*D9*1000</f>
        <v>248063</v>
      </c>
    </row>
    <row r="6" spans="1:7" ht="25.5" customHeight="1" x14ac:dyDescent="0.25">
      <c r="A6" s="42"/>
      <c r="B6" s="44"/>
      <c r="C6" s="29" t="s">
        <v>4</v>
      </c>
      <c r="D6" s="17">
        <v>43.2</v>
      </c>
      <c r="E6" s="18" t="s">
        <v>5</v>
      </c>
      <c r="F6" s="2"/>
      <c r="G6" s="10"/>
    </row>
    <row r="7" spans="1:7" ht="25.5" customHeight="1" x14ac:dyDescent="0.25">
      <c r="A7" s="42"/>
      <c r="B7" s="44"/>
      <c r="C7" s="26" t="s">
        <v>8</v>
      </c>
      <c r="D7" s="71">
        <v>1.131</v>
      </c>
      <c r="E7" s="19" t="s">
        <v>6</v>
      </c>
      <c r="F7" s="2"/>
      <c r="G7" s="10"/>
    </row>
    <row r="8" spans="1:7" ht="42.75" customHeight="1" x14ac:dyDescent="0.25">
      <c r="A8" s="42"/>
      <c r="B8" s="44"/>
      <c r="C8" s="26" t="s">
        <v>9</v>
      </c>
      <c r="D8" s="20">
        <v>110</v>
      </c>
      <c r="E8" s="19" t="s">
        <v>20</v>
      </c>
      <c r="G8" s="10"/>
    </row>
    <row r="9" spans="1:7" ht="22.5" customHeight="1" x14ac:dyDescent="0.25">
      <c r="A9" s="42"/>
      <c r="B9" s="45"/>
      <c r="C9" s="27" t="s">
        <v>10</v>
      </c>
      <c r="D9" s="24">
        <v>1.48</v>
      </c>
      <c r="E9" s="25" t="s">
        <v>13</v>
      </c>
      <c r="F9" s="5"/>
      <c r="G9" s="11"/>
    </row>
    <row r="10" spans="1:7" ht="36" customHeight="1" x14ac:dyDescent="0.25">
      <c r="A10" s="41">
        <v>2</v>
      </c>
      <c r="B10" s="43" t="s">
        <v>18</v>
      </c>
      <c r="C10" s="46" t="s">
        <v>38</v>
      </c>
      <c r="D10" s="47"/>
      <c r="E10" s="48"/>
      <c r="F10" s="4" t="str">
        <f>CONCATENATE("(",D11," + ",D12," х ",D13,")  х 1000 х ",'[1]Пример расчета'!D9,)</f>
        <v>(13,5 + 0,528 х 250)  х 1000 х 1,48</v>
      </c>
      <c r="G10" s="9">
        <f>(D11+D12*D13)*D14*1000</f>
        <v>215340</v>
      </c>
    </row>
    <row r="11" spans="1:7" ht="36" customHeight="1" x14ac:dyDescent="0.25">
      <c r="A11" s="42"/>
      <c r="B11" s="44"/>
      <c r="C11" s="29" t="s">
        <v>4</v>
      </c>
      <c r="D11" s="17">
        <v>13.5</v>
      </c>
      <c r="E11" s="18" t="s">
        <v>5</v>
      </c>
      <c r="F11" s="2"/>
      <c r="G11" s="10"/>
    </row>
    <row r="12" spans="1:7" ht="36" customHeight="1" x14ac:dyDescent="0.25">
      <c r="A12" s="42"/>
      <c r="B12" s="44"/>
      <c r="C12" s="26" t="s">
        <v>8</v>
      </c>
      <c r="D12" s="71">
        <v>0.52800000000000002</v>
      </c>
      <c r="E12" s="19" t="s">
        <v>6</v>
      </c>
      <c r="F12" s="2"/>
      <c r="G12" s="10"/>
    </row>
    <row r="13" spans="1:7" ht="36" customHeight="1" x14ac:dyDescent="0.25">
      <c r="A13" s="42"/>
      <c r="B13" s="44"/>
      <c r="C13" s="26" t="s">
        <v>9</v>
      </c>
      <c r="D13" s="20">
        <v>250</v>
      </c>
      <c r="E13" s="19" t="s">
        <v>19</v>
      </c>
      <c r="G13" s="10"/>
    </row>
    <row r="14" spans="1:7" ht="36" customHeight="1" x14ac:dyDescent="0.25">
      <c r="A14" s="42"/>
      <c r="B14" s="45"/>
      <c r="C14" s="27" t="s">
        <v>10</v>
      </c>
      <c r="D14" s="24">
        <v>1.48</v>
      </c>
      <c r="E14" s="25" t="s">
        <v>13</v>
      </c>
      <c r="F14" s="5"/>
      <c r="G14" s="11"/>
    </row>
    <row r="15" spans="1:7" ht="36" customHeight="1" x14ac:dyDescent="0.25">
      <c r="A15" s="41">
        <v>3</v>
      </c>
      <c r="B15" s="43" t="s">
        <v>43</v>
      </c>
      <c r="C15" s="50" t="s">
        <v>35</v>
      </c>
      <c r="D15" s="51"/>
      <c r="E15" s="52"/>
      <c r="F15" s="39" t="str">
        <f>CONCATENATE("(",D16," + ",D17," х ",D18,")  х 1000 х ", D19)</f>
        <v>(61,8 + 0,095 х 110)  х 1000 х 1,48</v>
      </c>
      <c r="G15" s="37">
        <f>(D16+D17*D18)*D19*1000</f>
        <v>106930</v>
      </c>
    </row>
    <row r="16" spans="1:7" ht="36" customHeight="1" x14ac:dyDescent="0.25">
      <c r="A16" s="42"/>
      <c r="B16" s="44"/>
      <c r="C16" s="26" t="s">
        <v>4</v>
      </c>
      <c r="D16" s="21">
        <v>61.8</v>
      </c>
      <c r="E16" s="19" t="s">
        <v>5</v>
      </c>
      <c r="F16" s="40"/>
      <c r="G16" s="38"/>
    </row>
    <row r="17" spans="1:7" ht="36" customHeight="1" x14ac:dyDescent="0.25">
      <c r="A17" s="42"/>
      <c r="B17" s="44"/>
      <c r="C17" s="26" t="s">
        <v>8</v>
      </c>
      <c r="D17" s="22">
        <v>9.5000000000000001E-2</v>
      </c>
      <c r="E17" s="19" t="s">
        <v>6</v>
      </c>
      <c r="F17" s="40"/>
      <c r="G17" s="38"/>
    </row>
    <row r="18" spans="1:7" ht="36" customHeight="1" x14ac:dyDescent="0.25">
      <c r="A18" s="42"/>
      <c r="B18" s="44"/>
      <c r="C18" s="26" t="s">
        <v>9</v>
      </c>
      <c r="D18" s="23">
        <v>110</v>
      </c>
      <c r="E18" s="19" t="s">
        <v>21</v>
      </c>
      <c r="G18" s="10"/>
    </row>
    <row r="19" spans="1:7" ht="36" customHeight="1" x14ac:dyDescent="0.25">
      <c r="A19" s="49"/>
      <c r="B19" s="45"/>
      <c r="C19" s="27" t="s">
        <v>10</v>
      </c>
      <c r="D19" s="24">
        <v>1.48</v>
      </c>
      <c r="E19" s="25" t="s">
        <v>13</v>
      </c>
      <c r="F19" s="1"/>
      <c r="G19" s="12"/>
    </row>
    <row r="20" spans="1:7" ht="36" customHeight="1" x14ac:dyDescent="0.25">
      <c r="A20" s="41">
        <v>4</v>
      </c>
      <c r="B20" s="43" t="s">
        <v>44</v>
      </c>
      <c r="C20" s="50" t="s">
        <v>35</v>
      </c>
      <c r="D20" s="51"/>
      <c r="E20" s="52"/>
      <c r="F20" s="39" t="str">
        <f>CONCATENATE("(",D21," + ",D22," х ",D23,")  х 1000 х ", D24)</f>
        <v>(61,8 + 0,095 х 250)  х 1000 х 1,48</v>
      </c>
      <c r="G20" s="37">
        <f>(D21+D22*D23)*D24*1000</f>
        <v>126614</v>
      </c>
    </row>
    <row r="21" spans="1:7" ht="36" customHeight="1" x14ac:dyDescent="0.25">
      <c r="A21" s="42"/>
      <c r="B21" s="44"/>
      <c r="C21" s="26" t="s">
        <v>4</v>
      </c>
      <c r="D21" s="21">
        <v>61.8</v>
      </c>
      <c r="E21" s="19" t="s">
        <v>5</v>
      </c>
      <c r="F21" s="40"/>
      <c r="G21" s="38"/>
    </row>
    <row r="22" spans="1:7" ht="36" customHeight="1" x14ac:dyDescent="0.25">
      <c r="A22" s="42"/>
      <c r="B22" s="44"/>
      <c r="C22" s="26" t="s">
        <v>8</v>
      </c>
      <c r="D22" s="22">
        <v>9.5000000000000001E-2</v>
      </c>
      <c r="E22" s="19" t="s">
        <v>6</v>
      </c>
      <c r="F22" s="40"/>
      <c r="G22" s="38"/>
    </row>
    <row r="23" spans="1:7" ht="36" customHeight="1" x14ac:dyDescent="0.25">
      <c r="A23" s="42"/>
      <c r="B23" s="44"/>
      <c r="C23" s="26" t="s">
        <v>9</v>
      </c>
      <c r="D23" s="23">
        <v>250</v>
      </c>
      <c r="E23" s="19" t="s">
        <v>21</v>
      </c>
      <c r="G23" s="10"/>
    </row>
    <row r="24" spans="1:7" ht="36" customHeight="1" x14ac:dyDescent="0.25">
      <c r="A24" s="49"/>
      <c r="B24" s="45"/>
      <c r="C24" s="27" t="s">
        <v>10</v>
      </c>
      <c r="D24" s="24">
        <v>1.48</v>
      </c>
      <c r="E24" s="25" t="s">
        <v>13</v>
      </c>
      <c r="F24" s="1"/>
      <c r="G24" s="12"/>
    </row>
    <row r="25" spans="1:7" ht="33" customHeight="1" x14ac:dyDescent="0.25">
      <c r="A25" s="41">
        <v>5</v>
      </c>
      <c r="B25" s="43" t="s">
        <v>22</v>
      </c>
      <c r="C25" s="50" t="s">
        <v>39</v>
      </c>
      <c r="D25" s="51"/>
      <c r="E25" s="52"/>
      <c r="F25" s="69" t="str">
        <f>CONCATENATE("(",D26," + ",D27," х ",D28,") х ",D34," х 1000 х ", D35)</f>
        <v>(85,1 + 0,068 х 1650) х 0,35 х 1000 х 1,48</v>
      </c>
      <c r="G25" s="37">
        <f>(D26+D27*D28)*D34*D35*1000</f>
        <v>102201</v>
      </c>
    </row>
    <row r="26" spans="1:7" ht="33" customHeight="1" x14ac:dyDescent="0.25">
      <c r="A26" s="42"/>
      <c r="B26" s="44"/>
      <c r="C26" s="26" t="s">
        <v>4</v>
      </c>
      <c r="D26" s="21">
        <v>85.1</v>
      </c>
      <c r="E26" s="19" t="s">
        <v>5</v>
      </c>
      <c r="F26" s="70"/>
      <c r="G26" s="38"/>
    </row>
    <row r="27" spans="1:7" ht="33" customHeight="1" x14ac:dyDescent="0.25">
      <c r="A27" s="42"/>
      <c r="B27" s="44"/>
      <c r="C27" s="26" t="s">
        <v>8</v>
      </c>
      <c r="D27" s="22">
        <v>6.8000000000000005E-2</v>
      </c>
      <c r="E27" s="19" t="s">
        <v>6</v>
      </c>
      <c r="F27" s="70"/>
      <c r="G27" s="38"/>
    </row>
    <row r="28" spans="1:7" ht="33" customHeight="1" x14ac:dyDescent="0.25">
      <c r="A28" s="42"/>
      <c r="B28" s="44"/>
      <c r="C28" s="67" t="s">
        <v>9</v>
      </c>
      <c r="D28" s="53">
        <f>D30*(D31-D32-D33)</f>
        <v>1650</v>
      </c>
      <c r="E28" s="19" t="s">
        <v>23</v>
      </c>
      <c r="G28" s="33"/>
    </row>
    <row r="29" spans="1:7" ht="33" customHeight="1" x14ac:dyDescent="0.25">
      <c r="A29" s="42"/>
      <c r="B29" s="44"/>
      <c r="C29" s="68"/>
      <c r="D29" s="54"/>
      <c r="E29" s="19" t="s">
        <v>41</v>
      </c>
      <c r="G29" s="10"/>
    </row>
    <row r="30" spans="1:7" ht="33" customHeight="1" x14ac:dyDescent="0.25">
      <c r="A30" s="42"/>
      <c r="B30" s="44"/>
      <c r="C30" s="26"/>
      <c r="D30" s="23">
        <v>110</v>
      </c>
      <c r="E30" s="19" t="s">
        <v>27</v>
      </c>
      <c r="G30" s="10"/>
    </row>
    <row r="31" spans="1:7" ht="33" customHeight="1" x14ac:dyDescent="0.25">
      <c r="A31" s="42"/>
      <c r="B31" s="44"/>
      <c r="C31" s="26"/>
      <c r="D31" s="36">
        <v>18</v>
      </c>
      <c r="E31" s="19" t="s">
        <v>24</v>
      </c>
      <c r="G31" s="10"/>
    </row>
    <row r="32" spans="1:7" ht="53.25" customHeight="1" x14ac:dyDescent="0.25">
      <c r="A32" s="42"/>
      <c r="B32" s="44"/>
      <c r="C32" s="26"/>
      <c r="D32" s="36">
        <v>1</v>
      </c>
      <c r="E32" s="19" t="s">
        <v>26</v>
      </c>
      <c r="G32" s="10"/>
    </row>
    <row r="33" spans="1:7" ht="39.75" customHeight="1" x14ac:dyDescent="0.25">
      <c r="A33" s="42"/>
      <c r="B33" s="44"/>
      <c r="C33" s="26"/>
      <c r="D33" s="36">
        <v>2</v>
      </c>
      <c r="E33" s="19" t="s">
        <v>25</v>
      </c>
      <c r="G33" s="10"/>
    </row>
    <row r="34" spans="1:7" ht="104.25" customHeight="1" x14ac:dyDescent="0.25">
      <c r="A34" s="42"/>
      <c r="B34" s="44"/>
      <c r="C34" s="30" t="s">
        <v>12</v>
      </c>
      <c r="D34" s="31">
        <v>0.35</v>
      </c>
      <c r="E34" s="32" t="s">
        <v>15</v>
      </c>
      <c r="G34" s="10"/>
    </row>
    <row r="35" spans="1:7" ht="32.25" customHeight="1" x14ac:dyDescent="0.25">
      <c r="A35" s="49"/>
      <c r="B35" s="45"/>
      <c r="C35" s="27" t="s">
        <v>10</v>
      </c>
      <c r="D35" s="24">
        <v>1.48</v>
      </c>
      <c r="E35" s="25" t="s">
        <v>13</v>
      </c>
      <c r="F35" s="1"/>
      <c r="G35" s="12"/>
    </row>
    <row r="36" spans="1:7" ht="31.5" customHeight="1" x14ac:dyDescent="0.25">
      <c r="A36" s="41">
        <v>6</v>
      </c>
      <c r="B36" s="43" t="s">
        <v>28</v>
      </c>
      <c r="C36" s="50" t="s">
        <v>39</v>
      </c>
      <c r="D36" s="51"/>
      <c r="E36" s="52"/>
      <c r="F36" s="69" t="str">
        <f>CONCATENATE("(",D37," + ",D38," х ",D39,") х ",D44," х 1000 х ", D45)</f>
        <v>(85,1 + 0,068 х 1250) х 0,35 х 1000 х 1,48</v>
      </c>
      <c r="G36" s="37">
        <f>(D37+D38*D39)*D44*D45*1000</f>
        <v>88112</v>
      </c>
    </row>
    <row r="37" spans="1:7" ht="31.5" customHeight="1" x14ac:dyDescent="0.25">
      <c r="A37" s="42"/>
      <c r="B37" s="44"/>
      <c r="C37" s="26" t="s">
        <v>4</v>
      </c>
      <c r="D37" s="21">
        <v>85.1</v>
      </c>
      <c r="E37" s="19" t="s">
        <v>5</v>
      </c>
      <c r="F37" s="70"/>
      <c r="G37" s="38"/>
    </row>
    <row r="38" spans="1:7" ht="31.5" customHeight="1" x14ac:dyDescent="0.25">
      <c r="A38" s="42"/>
      <c r="B38" s="44"/>
      <c r="C38" s="26" t="s">
        <v>8</v>
      </c>
      <c r="D38" s="22">
        <v>6.8000000000000005E-2</v>
      </c>
      <c r="E38" s="19" t="s">
        <v>6</v>
      </c>
      <c r="F38" s="70"/>
      <c r="G38" s="38"/>
    </row>
    <row r="39" spans="1:7" ht="31.5" customHeight="1" x14ac:dyDescent="0.25">
      <c r="A39" s="42"/>
      <c r="B39" s="44"/>
      <c r="C39" s="67" t="s">
        <v>9</v>
      </c>
      <c r="D39" s="53">
        <f>D41*(D42-D43)</f>
        <v>1250</v>
      </c>
      <c r="E39" s="19" t="s">
        <v>29</v>
      </c>
      <c r="G39" s="33"/>
    </row>
    <row r="40" spans="1:7" ht="31.5" customHeight="1" x14ac:dyDescent="0.25">
      <c r="A40" s="42"/>
      <c r="B40" s="44"/>
      <c r="C40" s="68"/>
      <c r="D40" s="54"/>
      <c r="E40" s="19" t="s">
        <v>40</v>
      </c>
      <c r="G40" s="10"/>
    </row>
    <row r="41" spans="1:7" ht="31.5" customHeight="1" x14ac:dyDescent="0.25">
      <c r="A41" s="42"/>
      <c r="B41" s="44"/>
      <c r="C41" s="26"/>
      <c r="D41" s="36">
        <v>250</v>
      </c>
      <c r="E41" s="19" t="s">
        <v>31</v>
      </c>
      <c r="G41" s="10"/>
    </row>
    <row r="42" spans="1:7" ht="31.5" customHeight="1" x14ac:dyDescent="0.25">
      <c r="A42" s="42"/>
      <c r="B42" s="44"/>
      <c r="C42" s="26"/>
      <c r="D42" s="36">
        <v>6</v>
      </c>
      <c r="E42" s="19" t="s">
        <v>30</v>
      </c>
      <c r="G42" s="10"/>
    </row>
    <row r="43" spans="1:7" ht="57" customHeight="1" x14ac:dyDescent="0.25">
      <c r="A43" s="42"/>
      <c r="B43" s="44"/>
      <c r="C43" s="26"/>
      <c r="D43" s="36">
        <v>1</v>
      </c>
      <c r="E43" s="19" t="s">
        <v>32</v>
      </c>
      <c r="G43" s="10"/>
    </row>
    <row r="44" spans="1:7" ht="94.5" customHeight="1" x14ac:dyDescent="0.25">
      <c r="A44" s="42"/>
      <c r="B44" s="44"/>
      <c r="C44" s="30" t="s">
        <v>12</v>
      </c>
      <c r="D44" s="31">
        <v>0.35</v>
      </c>
      <c r="E44" s="32" t="s">
        <v>15</v>
      </c>
      <c r="G44" s="10"/>
    </row>
    <row r="45" spans="1:7" ht="32.25" customHeight="1" x14ac:dyDescent="0.25">
      <c r="A45" s="49"/>
      <c r="B45" s="45"/>
      <c r="C45" s="27" t="s">
        <v>10</v>
      </c>
      <c r="D45" s="24">
        <v>1.48</v>
      </c>
      <c r="E45" s="25" t="s">
        <v>13</v>
      </c>
      <c r="F45" s="1"/>
      <c r="G45" s="12"/>
    </row>
    <row r="46" spans="1:7" ht="36.75" customHeight="1" x14ac:dyDescent="0.25">
      <c r="A46" s="41">
        <v>7</v>
      </c>
      <c r="B46" s="43" t="s">
        <v>33</v>
      </c>
      <c r="C46" s="50" t="s">
        <v>42</v>
      </c>
      <c r="D46" s="51"/>
      <c r="E46" s="52"/>
      <c r="F46" s="39" t="str">
        <f>CONCATENATE("(",D47," + ",D48," х ",D49,")  х ",D50," х 1000 х ", D51)</f>
        <v>(65,4 + 0,088 х 510)  х 1,2 х 1000 х 1,48</v>
      </c>
      <c r="G46" s="37">
        <f>(D47+D48*D49)*D50*D51*1000</f>
        <v>195857</v>
      </c>
    </row>
    <row r="47" spans="1:7" ht="36.75" customHeight="1" x14ac:dyDescent="0.25">
      <c r="A47" s="42"/>
      <c r="B47" s="44"/>
      <c r="C47" s="26" t="s">
        <v>4</v>
      </c>
      <c r="D47" s="21">
        <v>65.400000000000006</v>
      </c>
      <c r="E47" s="19" t="s">
        <v>5</v>
      </c>
      <c r="F47" s="40"/>
      <c r="G47" s="38"/>
    </row>
    <row r="48" spans="1:7" ht="36.75" customHeight="1" x14ac:dyDescent="0.25">
      <c r="A48" s="42"/>
      <c r="B48" s="44"/>
      <c r="C48" s="26" t="s">
        <v>8</v>
      </c>
      <c r="D48" s="22">
        <v>8.7999999999999995E-2</v>
      </c>
      <c r="E48" s="19" t="s">
        <v>6</v>
      </c>
      <c r="F48" s="40"/>
      <c r="G48" s="38"/>
    </row>
    <row r="49" spans="1:7" ht="36.75" customHeight="1" x14ac:dyDescent="0.25">
      <c r="A49" s="42"/>
      <c r="B49" s="44"/>
      <c r="C49" s="26" t="s">
        <v>9</v>
      </c>
      <c r="D49" s="23">
        <v>510</v>
      </c>
      <c r="E49" s="19" t="s">
        <v>21</v>
      </c>
      <c r="G49" s="10"/>
    </row>
    <row r="50" spans="1:7" ht="82.5" customHeight="1" x14ac:dyDescent="0.25">
      <c r="A50" s="42"/>
      <c r="B50" s="44"/>
      <c r="C50" s="30" t="s">
        <v>12</v>
      </c>
      <c r="D50" s="31">
        <v>1.2</v>
      </c>
      <c r="E50" s="32" t="s">
        <v>34</v>
      </c>
      <c r="G50" s="10"/>
    </row>
    <row r="51" spans="1:7" ht="32.25" customHeight="1" x14ac:dyDescent="0.25">
      <c r="A51" s="49"/>
      <c r="B51" s="45"/>
      <c r="C51" s="27" t="s">
        <v>10</v>
      </c>
      <c r="D51" s="24">
        <v>1.48</v>
      </c>
      <c r="E51" s="25" t="s">
        <v>13</v>
      </c>
      <c r="F51" s="1"/>
      <c r="G51" s="12"/>
    </row>
    <row r="52" spans="1:7" ht="32.25" customHeight="1" x14ac:dyDescent="0.25">
      <c r="A52" s="8"/>
      <c r="B52" s="14" t="s">
        <v>16</v>
      </c>
      <c r="C52" s="64"/>
      <c r="D52" s="65"/>
      <c r="E52" s="66"/>
      <c r="F52" s="15"/>
      <c r="G52" s="16">
        <f>SUM(G5:G51)</f>
        <v>1083117</v>
      </c>
    </row>
    <row r="53" spans="1:7" ht="21.75" customHeight="1" x14ac:dyDescent="0.25">
      <c r="A53" s="34"/>
      <c r="B53" s="34"/>
      <c r="C53" s="34"/>
      <c r="D53" s="34"/>
      <c r="E53" s="34"/>
      <c r="F53" s="34"/>
      <c r="G53" s="34"/>
    </row>
    <row r="54" spans="1:7" x14ac:dyDescent="0.25">
      <c r="A54" s="35"/>
      <c r="B54" s="35"/>
      <c r="C54" s="35"/>
      <c r="D54" s="35"/>
      <c r="E54" s="35"/>
      <c r="F54" s="35"/>
      <c r="G54" s="35"/>
    </row>
    <row r="56" spans="1:7" x14ac:dyDescent="0.25">
      <c r="B56" s="6"/>
      <c r="C56" s="6"/>
      <c r="D56" s="6"/>
      <c r="E56" s="6"/>
      <c r="F56" s="6"/>
      <c r="G56" s="13"/>
    </row>
  </sheetData>
  <mergeCells count="40">
    <mergeCell ref="G46:G48"/>
    <mergeCell ref="G25:G27"/>
    <mergeCell ref="C28:C29"/>
    <mergeCell ref="F20:F22"/>
    <mergeCell ref="G20:G22"/>
    <mergeCell ref="F25:F27"/>
    <mergeCell ref="F46:F48"/>
    <mergeCell ref="F36:F38"/>
    <mergeCell ref="G36:G38"/>
    <mergeCell ref="A36:A45"/>
    <mergeCell ref="B36:B45"/>
    <mergeCell ref="C36:E36"/>
    <mergeCell ref="C52:E52"/>
    <mergeCell ref="A15:A19"/>
    <mergeCell ref="B15:B19"/>
    <mergeCell ref="C15:E15"/>
    <mergeCell ref="A46:A51"/>
    <mergeCell ref="B46:B51"/>
    <mergeCell ref="C46:E46"/>
    <mergeCell ref="C39:C40"/>
    <mergeCell ref="D39:D40"/>
    <mergeCell ref="A1:G1"/>
    <mergeCell ref="A2:G2"/>
    <mergeCell ref="C4:E4"/>
    <mergeCell ref="A5:A9"/>
    <mergeCell ref="B5:B9"/>
    <mergeCell ref="C5:E5"/>
    <mergeCell ref="A3:G3"/>
    <mergeCell ref="A25:A35"/>
    <mergeCell ref="B25:B35"/>
    <mergeCell ref="C25:E25"/>
    <mergeCell ref="D28:D29"/>
    <mergeCell ref="A20:A24"/>
    <mergeCell ref="B20:B24"/>
    <mergeCell ref="C20:E20"/>
    <mergeCell ref="G15:G17"/>
    <mergeCell ref="F15:F17"/>
    <mergeCell ref="A10:A14"/>
    <mergeCell ref="B10:B14"/>
    <mergeCell ref="C10:E10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расчета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Кайдановская Надежда Васильевна</cp:lastModifiedBy>
  <dcterms:created xsi:type="dcterms:W3CDTF">2022-09-14T12:23:02Z</dcterms:created>
  <dcterms:modified xsi:type="dcterms:W3CDTF">2024-11-22T07:17:57Z</dcterms:modified>
</cp:coreProperties>
</file>