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Архив ФЦЦС\РМНПДиВР\!!! Приказы Минстроя по утверждению Методик\2025 год\Для ФГИС ЦС\Пример опред ст-ти проек-ия от общ ст-ти строит-ва по СБЦ\"/>
    </mc:Choice>
  </mc:AlternateContent>
  <bookViews>
    <workbookView xWindow="0" yWindow="0" windowWidth="28800" windowHeight="12240" tabRatio="683" activeTab="1"/>
  </bookViews>
  <sheets>
    <sheet name="Пример расчета" sheetId="23" r:id="rId1"/>
    <sheet name="Разъяснения к расчету" sheetId="26" r:id="rId2"/>
  </sheets>
  <definedNames>
    <definedName name="_xlnm.Print_Area" localSheetId="1">'Разъяснения к расчету'!$A$1:$I$91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3" l="1"/>
  <c r="D20" i="23"/>
  <c r="E8" i="23" l="1"/>
  <c r="D10" i="23" l="1"/>
  <c r="D12" i="23" s="1"/>
  <c r="E13" i="23" s="1"/>
  <c r="E73" i="26"/>
  <c r="G67" i="26"/>
  <c r="E72" i="26" l="1"/>
  <c r="D16" i="23"/>
  <c r="H72" i="26" l="1"/>
  <c r="H78" i="26" s="1"/>
  <c r="C80" i="26" s="1"/>
  <c r="H80" i="26" s="1"/>
  <c r="F84" i="26" s="1"/>
  <c r="G90" i="26" s="1"/>
  <c r="D18" i="23" l="1"/>
  <c r="D22" i="23" l="1"/>
  <c r="E19" i="23"/>
  <c r="D23" i="23" l="1"/>
  <c r="D26" i="23" s="1"/>
  <c r="D25" i="23" s="1"/>
  <c r="G5" i="23" s="1"/>
  <c r="G28" i="23" s="1"/>
  <c r="F5" i="23" l="1"/>
</calcChain>
</file>

<file path=xl/sharedStrings.xml><?xml version="1.0" encoding="utf-8"?>
<sst xmlns="http://schemas.openxmlformats.org/spreadsheetml/2006/main" count="171" uniqueCount="132">
  <si>
    <t>№ п.п.</t>
  </si>
  <si>
    <t>Расчет стоимости</t>
  </si>
  <si>
    <t>Наименование объекта проектирования или вида проектных работ</t>
  </si>
  <si>
    <t>Стоимость работ,                руб.</t>
  </si>
  <si>
    <t>руб, сметная стоимость строительства объекта, рассчитанная в уровне цен по состоянию на 3 квартал 2023 года</t>
  </si>
  <si>
    <t xml:space="preserve">квартальный индекс пересчета за 2023 год </t>
  </si>
  <si>
    <t> где:</t>
  </si>
  <si>
    <t>–</t>
  </si>
  <si>
    <t>α</t>
  </si>
  <si>
    <t>индекс изменения сметной стоимости проектных работ.</t>
  </si>
  <si>
    <t>где:</t>
  </si>
  <si>
    <t>Основные макроэкономические параметры среднесрочного прогноза социально-экономического развития Российской Федерации до 2026 года (Базовый вариант)</t>
  </si>
  <si>
    <t>отчет**</t>
  </si>
  <si>
    <t>оценка**</t>
  </si>
  <si>
    <t>прогноз**</t>
  </si>
  <si>
    <t xml:space="preserve">Инвестиции в основной капитал </t>
  </si>
  <si>
    <t xml:space="preserve">    Номинальный объем</t>
  </si>
  <si>
    <t>млрд руб.</t>
  </si>
  <si>
    <t xml:space="preserve">    Темп роста </t>
  </si>
  <si>
    <t>% г/г</t>
  </si>
  <si>
    <t xml:space="preserve">    Индекс-дефлятор</t>
  </si>
  <si>
    <t xml:space="preserve">ИТОГО </t>
  </si>
  <si>
    <t>Наименование, номера глав, таблиц, парграфов 
и пунктов НЗ на проектные работы</t>
  </si>
  <si>
    <t>индекс пересчета за 2021 год, принимаемый по строке «Инвестиции в основной капитал. индекс-дефлятор» по графе «2021 год отчет» в соответствии с данными среднесрочного прогноза социально-экономического развития Российской Федерации (далее – Прогноз)</t>
  </si>
  <si>
    <t xml:space="preserve">индекс пересчета за 2022 год, принимаемый по строке «Инвестиции в основной капитал. индекс-дефлятор» по графе «2022 год отчет» в соответствии с данными Прогноза </t>
  </si>
  <si>
    <t>Основные макроэкономические параметры среднесрочного прогноза социально-экономического развития Российской Федерации до 2025 года (Базовый вариант)</t>
  </si>
  <si>
    <t>отчет</t>
  </si>
  <si>
    <t>прогноз</t>
  </si>
  <si>
    <t>индексы пересчета за 2021, 2022, 2023 годы, определяемые в соответствии с данными среднесрочного прогноза социально-экономического развития Российской Федерации (далее – Прогноз), публикуемого Министерством экономического развития Российской Федерации на сайте: http://economy.gov.ru, по строке «Инвестиции в основной капитал. Индекс-дефлятор»;</t>
  </si>
  <si>
    <r>
      <t>С</t>
    </r>
    <r>
      <rPr>
        <vertAlign val="subscript"/>
        <sz val="12"/>
        <color theme="1"/>
        <rFont val="Times New Roman"/>
        <family val="1"/>
        <charset val="204"/>
      </rPr>
      <t>стр3кв.2023</t>
    </r>
    <r>
      <rPr>
        <sz val="12"/>
        <color theme="1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</si>
  <si>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2021</t>
    </r>
    <r>
      <rPr>
        <sz val="12"/>
        <color theme="1"/>
        <rFont val="Times New Roman"/>
        <family val="1"/>
        <charset val="204"/>
      </rPr>
      <t xml:space="preserve"> =</t>
    </r>
  </si>
  <si>
    <t>Строительство открытой электрической подстанции напряжением 35 кВ</t>
  </si>
  <si>
    <t>Основные макроэкономические параметры среднесрочного прогноза социально-экономического развития Российской Федерации до 2027 года (Базовый вариант)</t>
  </si>
  <si>
    <t>оценка</t>
  </si>
  <si>
    <t>=</t>
  </si>
  <si>
    <r>
      <t>Сстр</t>
    </r>
    <r>
      <rPr>
        <vertAlign val="subscript"/>
        <sz val="14"/>
        <color theme="1"/>
        <rFont val="Times New Roman"/>
        <family val="1"/>
        <charset val="204"/>
      </rPr>
      <t>01.01.2000</t>
    </r>
    <r>
      <rPr>
        <sz val="14"/>
        <color theme="1"/>
        <rFont val="Times New Roman"/>
        <family val="1"/>
        <charset val="204"/>
      </rPr>
      <t xml:space="preserve"> х 1,25</t>
    </r>
  </si>
  <si>
    <r>
      <t xml:space="preserve">   1.</t>
    </r>
    <r>
      <rPr>
        <b/>
        <sz val="7"/>
        <color theme="1"/>
        <rFont val="Times New Roman"/>
        <family val="1"/>
        <charset val="204"/>
      </rPr>
      <t xml:space="preserve">         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стр.01</t>
    </r>
  </si>
  <si>
    <r>
      <t xml:space="preserve">  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α (в процентах)</t>
    </r>
  </si>
  <si>
    <r>
      <t xml:space="preserve">   3.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К</t>
    </r>
    <r>
      <rPr>
        <b/>
        <vertAlign val="subscript"/>
        <sz val="14"/>
        <color theme="1"/>
        <rFont val="Times New Roman"/>
        <family val="1"/>
        <charset val="204"/>
      </rPr>
      <t>I</t>
    </r>
  </si>
  <si>
    <r>
      <t xml:space="preserve">   4.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14"/>
        <color theme="1"/>
        <rFont val="Times New Roman"/>
        <family val="1"/>
        <charset val="204"/>
      </rPr>
      <t>Определение С</t>
    </r>
    <r>
      <rPr>
        <b/>
        <vertAlign val="subscript"/>
        <sz val="14"/>
        <color theme="1"/>
        <rFont val="Times New Roman"/>
        <family val="1"/>
        <charset val="204"/>
      </rPr>
      <t>пр</t>
    </r>
    <r>
      <rPr>
        <b/>
        <sz val="14"/>
        <color theme="1"/>
        <rFont val="Times New Roman"/>
        <family val="1"/>
        <charset val="204"/>
      </rPr>
      <t>:</t>
    </r>
  </si>
  <si>
    <t>индекс пересчета за 2023 год, принимаемый по строке «Инвестиции в основной капитал. индекс-дефлятор» по графе «2023 год отчет» в соответствии с данными Прогноза</t>
  </si>
  <si>
    <r>
      <t>С</t>
    </r>
    <r>
      <rPr>
        <vertAlign val="subscript"/>
        <sz val="12"/>
        <color theme="1"/>
        <rFont val="Times New Roman"/>
        <family val="1"/>
        <charset val="204"/>
      </rPr>
      <t>стр.01.01.2000</t>
    </r>
    <r>
      <rPr>
        <sz val="12"/>
        <color theme="1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</si>
  <si>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2000</t>
    </r>
  </si>
  <si>
    <r>
      <t>С</t>
    </r>
    <r>
      <rPr>
        <vertAlign val="subscript"/>
        <sz val="12"/>
        <color theme="1"/>
        <rFont val="Times New Roman"/>
        <family val="1"/>
        <charset val="204"/>
      </rPr>
      <t>стр.01</t>
    </r>
    <r>
      <rPr>
        <sz val="12"/>
        <color theme="1"/>
        <rFont val="Times New Roman"/>
        <family val="1"/>
        <charset val="204"/>
      </rPr>
      <t xml:space="preserve"> =</t>
    </r>
  </si>
  <si>
    <t>сметная стоимость строительства объекта, рассчитанная в уровне цен по состоянию на 01.01.2001;</t>
  </si>
  <si>
    <r>
      <t>К</t>
    </r>
    <r>
      <rPr>
        <vertAlign val="subscript"/>
        <sz val="12"/>
        <color theme="1"/>
        <rFont val="Times New Roman"/>
        <family val="1"/>
        <charset val="204"/>
      </rPr>
      <t>2001</t>
    </r>
  </si>
  <si>
    <t>/</t>
  </si>
  <si>
    <t>Кi =</t>
  </si>
  <si>
    <t>%</t>
  </si>
  <si>
    <r>
      <t>К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sz val="14"/>
        <color theme="1"/>
        <rFont val="Times New Roman"/>
        <family val="1"/>
        <charset val="204"/>
      </rPr>
      <t xml:space="preserve"> </t>
    </r>
  </si>
  <si>
    <t xml:space="preserve">   Требуется определить стоимость проектирования открытой электрической подстанции напряжением 35 кВ в уровне цен по состоянию на 3 квартал 2025 года в Белгородской области.
   Сметная стоимость строительства объекта капитального строительства определена ресурсно-индексным методом в уровне цен по состоянию на 3 квартал 2023 года и составляет 80 050 000 руб. </t>
  </si>
  <si>
    <t xml:space="preserve">квартальный индекс пересчета за 2021 год </t>
  </si>
  <si>
    <t xml:space="preserve">индекс пересчета за 2-4 кварталы 2021 года </t>
  </si>
  <si>
    <t>процент базовой цены на проектные работы от общей стоимости строительства (пункты 1-2 таблицы 1 СБЦ)</t>
  </si>
  <si>
    <t>квартальный индекс пересчета за 2021 год, определяемый в путем извлечения корня четвертой степени из величины годового индекса пересчета;</t>
  </si>
  <si>
    <t xml:space="preserve">индекс пересчета за 1-3 кварталы 2023 года </t>
  </si>
  <si>
    <t>руб, сметная стоимость строительства объекта, рассчитанная в уровне цен по состоянию на 01.01.2021 (последний период, для которого опубликованы индексы изменения сметной стоимости строительства, применяемые к сметной стоимости СМР в целом по объекту строительства)</t>
  </si>
  <si>
    <r>
      <t>С</t>
    </r>
    <r>
      <rPr>
        <vertAlign val="subscript"/>
        <sz val="12"/>
        <color theme="1"/>
        <rFont val="Times New Roman"/>
        <family val="1"/>
        <charset val="204"/>
      </rPr>
      <t xml:space="preserve">стр.1 кв.2021 </t>
    </r>
    <r>
      <rPr>
        <sz val="12"/>
        <color theme="1"/>
        <rFont val="Times New Roman"/>
        <family val="1"/>
        <charset val="204"/>
      </rPr>
      <t>=</t>
    </r>
  </si>
  <si>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√К</t>
    </r>
    <r>
      <rPr>
        <vertAlign val="subscript"/>
        <sz val="12"/>
        <color theme="1"/>
        <rFont val="Times New Roman"/>
        <family val="1"/>
        <charset val="204"/>
      </rPr>
      <t xml:space="preserve">2021 </t>
    </r>
    <r>
      <rPr>
        <sz val="12"/>
        <color theme="1"/>
        <rFont val="Times New Roman"/>
        <family val="1"/>
        <charset val="204"/>
      </rPr>
      <t>=</t>
    </r>
  </si>
  <si>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√1,049=1,012</t>
    </r>
  </si>
  <si>
    <r>
      <t>(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√К</t>
    </r>
    <r>
      <rPr>
        <vertAlign val="subscript"/>
        <sz val="12"/>
        <color theme="1"/>
        <rFont val="Times New Roman"/>
        <family val="1"/>
        <charset val="204"/>
      </rPr>
      <t>2021</t>
    </r>
    <r>
      <rPr>
        <sz val="12"/>
        <color theme="1"/>
        <rFont val="Times New Roman"/>
        <family val="1"/>
        <charset val="204"/>
      </rPr>
      <t>)</t>
    </r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</si>
  <si>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2022</t>
    </r>
    <r>
      <rPr>
        <sz val="12"/>
        <color theme="1"/>
        <rFont val="Times New Roman"/>
        <family val="1"/>
        <charset val="204"/>
      </rPr>
      <t xml:space="preserve"> =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</si>
  <si>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 xml:space="preserve">2023 </t>
    </r>
    <r>
      <rPr>
        <sz val="12"/>
        <color theme="1"/>
        <rFont val="Times New Roman"/>
        <family val="1"/>
        <charset val="204"/>
      </rPr>
      <t>=</t>
    </r>
  </si>
  <si>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√К</t>
    </r>
    <r>
      <rPr>
        <vertAlign val="subscript"/>
        <sz val="12"/>
        <color theme="1"/>
        <rFont val="Times New Roman"/>
        <family val="1"/>
        <charset val="204"/>
      </rPr>
      <t xml:space="preserve">2023 </t>
    </r>
    <r>
      <rPr>
        <sz val="12"/>
        <color theme="1"/>
        <rFont val="Times New Roman"/>
        <family val="1"/>
        <charset val="204"/>
      </rPr>
      <t>=</t>
    </r>
  </si>
  <si>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√1,091=1,022</t>
    </r>
  </si>
  <si>
    <r>
      <t>(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√К</t>
    </r>
    <r>
      <rPr>
        <vertAlign val="subscript"/>
        <sz val="12"/>
        <color theme="1"/>
        <rFont val="Times New Roman"/>
        <family val="1"/>
        <charset val="204"/>
      </rPr>
      <t>2023</t>
    </r>
    <r>
      <rPr>
        <sz val="12"/>
        <color theme="1"/>
        <rFont val="Times New Roman"/>
        <family val="1"/>
        <charset val="204"/>
      </rPr>
      <t>)</t>
    </r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=</t>
    </r>
  </si>
  <si>
    <t>индекс изменения сметной стоимости строительно-монтажных работ по прочим объектам, определяемых с применением ФЕР-2001 для Белгородской области (Письмо Мистроя России от 12.02.2021 № 5363-ИФ/09)</t>
  </si>
  <si>
    <r>
      <t xml:space="preserve">a </t>
    </r>
    <r>
      <rPr>
        <sz val="12"/>
        <color theme="1"/>
        <rFont val="Times New Roman"/>
        <family val="1"/>
        <charset val="204"/>
      </rPr>
      <t>расч</t>
    </r>
    <r>
      <rPr>
        <sz val="12"/>
        <color theme="1"/>
        <rFont val="Symbol"/>
        <family val="1"/>
        <charset val="2"/>
      </rPr>
      <t>=</t>
    </r>
  </si>
  <si>
    <t>коэффициент пересчета стоимости строительства из уровня  цен по состоянию на 01.01.2000 в уровень цен по состоянию на 01.01.2001 согласно пункту 2.2.4 Методических указаний по применению справочников базовых цен на проектные работы в строительстве, утвержденных приказом Минрегиона России от 29.12.2009 
№ 620</t>
  </si>
  <si>
    <t>индекс пересчета для III кв. 2025 г. (письмо Минстроя России от 16.07.2025 № 41280-ИФ/09)</t>
  </si>
  <si>
    <t>9,7+((9,2-9,7)/(11,97-8,97))*(9,82-8,97)</t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</si>
  <si>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>пр</t>
    </r>
    <r>
      <rPr>
        <b/>
        <sz val="16"/>
        <color theme="1"/>
        <rFont val="Times New Roman"/>
        <family val="1"/>
        <charset val="204"/>
      </rPr>
      <t xml:space="preserve"> =</t>
    </r>
  </si>
  <si>
    <r>
      <t>С</t>
    </r>
    <r>
      <rPr>
        <b/>
        <vertAlign val="subscript"/>
        <sz val="16"/>
        <color theme="1"/>
        <rFont val="Times New Roman"/>
        <family val="1"/>
        <charset val="204"/>
      </rPr>
      <t xml:space="preserve">стр.01 </t>
    </r>
    <r>
      <rPr>
        <b/>
        <sz val="16"/>
        <color theme="1"/>
        <rFont val="Times New Roman"/>
        <family val="1"/>
        <charset val="204"/>
      </rPr>
      <t>х α х К</t>
    </r>
    <r>
      <rPr>
        <b/>
        <vertAlign val="subscript"/>
        <sz val="16"/>
        <color theme="1"/>
        <rFont val="Times New Roman"/>
        <family val="1"/>
        <charset val="204"/>
      </rPr>
      <t>i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</si>
  <si>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стр.01</t>
    </r>
    <r>
      <rPr>
        <sz val="14"/>
        <color theme="1"/>
        <rFont val="Times New Roman"/>
        <family val="1"/>
        <charset val="204"/>
      </rPr>
      <t xml:space="preserve"> 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</si>
  <si>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</si>
  <si>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 1 кв.2021</t>
    </r>
    <r>
      <rPr>
        <sz val="14"/>
        <color theme="1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</si>
  <si>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стр3кв.2023</t>
    </r>
  </si>
  <si>
    <r>
      <t xml:space="preserve"> 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× К</t>
    </r>
    <r>
      <rPr>
        <vertAlign val="subscript"/>
        <sz val="14"/>
        <color theme="1"/>
        <rFont val="Times New Roman"/>
        <family val="1"/>
        <charset val="204"/>
      </rPr>
      <t>2022</t>
    </r>
    <r>
      <rPr>
        <sz val="14"/>
        <color theme="1"/>
        <rFont val="Times New Roman"/>
        <family val="1"/>
        <charset val="204"/>
      </rPr>
      <t xml:space="preserve"> × 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2023</t>
    </r>
    <r>
      <rPr>
        <vertAlign val="superscript"/>
        <sz val="14"/>
        <color theme="1"/>
        <rFont val="Times New Roman"/>
        <family val="1"/>
        <charset val="204"/>
      </rPr>
      <t>3</t>
    </r>
  </si>
  <si>
    <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2021</t>
    </r>
  </si>
  <si>
    <r>
      <t>(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)</t>
    </r>
    <r>
      <rPr>
        <vertAlign val="superscript"/>
        <sz val="14"/>
        <color theme="1"/>
        <rFont val="Times New Roman"/>
        <family val="1"/>
        <charset val="204"/>
      </rPr>
      <t>3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</si>
  <si>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;
К</t>
    </r>
    <r>
      <rPr>
        <vertAlign val="subscript"/>
        <sz val="14"/>
        <color theme="1"/>
        <rFont val="Times New Roman"/>
        <family val="1"/>
        <charset val="204"/>
      </rPr>
      <t>2022</t>
    </r>
    <r>
      <rPr>
        <sz val="14"/>
        <color theme="1"/>
        <rFont val="Times New Roman"/>
        <family val="1"/>
        <charset val="204"/>
      </rPr>
      <t>;
К</t>
    </r>
    <r>
      <rPr>
        <vertAlign val="subscript"/>
        <sz val="14"/>
        <color theme="1"/>
        <rFont val="Times New Roman"/>
        <family val="1"/>
        <charset val="204"/>
      </rPr>
      <t xml:space="preserve">2023 
</t>
    </r>
    <r>
      <rPr>
        <sz val="14"/>
        <color theme="1"/>
        <rFont val="Times New Roman"/>
        <family val="1"/>
        <charset val="204"/>
      </rPr>
      <t/>
    </r>
  </si>
  <si>
    <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2023</t>
    </r>
  </si>
  <si>
    <t>квартальный индекс пересчета за 2023 год, определяемый в путем извлечения корня четвертой степени из величины годового индекса пересчета;</t>
  </si>
  <si>
    <r>
      <t>(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2023</t>
    </r>
    <r>
      <rPr>
        <sz val="14"/>
        <color theme="1"/>
        <rFont val="Times New Roman"/>
        <family val="1"/>
        <charset val="204"/>
      </rPr>
      <t>)</t>
    </r>
    <r>
      <rPr>
        <vertAlign val="superscript"/>
        <sz val="14"/>
        <color theme="1"/>
        <rFont val="Times New Roman"/>
        <family val="1"/>
        <charset val="204"/>
      </rPr>
      <t>3</t>
    </r>
  </si>
  <si>
    <r>
      <t xml:space="preserve">   Квартальный индекс пересчета за 2021 год</t>
    </r>
    <r>
      <rPr>
        <vertAlign val="superscript"/>
        <sz val="14"/>
        <color theme="1"/>
        <rFont val="Times New Roman"/>
        <family val="1"/>
        <charset val="204"/>
      </rPr>
      <t xml:space="preserve"> 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=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√1,049= 1,012;</t>
    </r>
  </si>
  <si>
    <r>
      <t xml:space="preserve">   Индекс пересчета за 2-4 кварталы 2021 года</t>
    </r>
    <r>
      <rPr>
        <vertAlign val="superscript"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>)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>=1,012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>=1,036</t>
    </r>
  </si>
  <si>
    <r>
      <t xml:space="preserve">   Квартальный индекс пересчета за 2023 год</t>
    </r>
    <r>
      <rPr>
        <vertAlign val="superscript"/>
        <sz val="14"/>
        <color theme="1"/>
        <rFont val="Times New Roman"/>
        <family val="1"/>
        <charset val="204"/>
      </rPr>
      <t xml:space="preserve"> 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2023</t>
    </r>
    <r>
      <rPr>
        <sz val="14"/>
        <color theme="1"/>
        <rFont val="Times New Roman"/>
        <family val="1"/>
        <charset val="204"/>
      </rPr>
      <t>=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√1,091= 1,022;</t>
    </r>
  </si>
  <si>
    <r>
      <t xml:space="preserve">   Индекс пересчета за 1-3 кварталы 2023 года</t>
    </r>
    <r>
      <rPr>
        <vertAlign val="superscript"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√ К</t>
    </r>
    <r>
      <rPr>
        <vertAlign val="subscript"/>
        <sz val="14"/>
        <color theme="1"/>
        <rFont val="Times New Roman"/>
        <family val="1"/>
        <charset val="204"/>
      </rPr>
      <t>2023</t>
    </r>
    <r>
      <rPr>
        <sz val="14"/>
        <color theme="1"/>
        <rFont val="Times New Roman"/>
        <family val="1"/>
        <charset val="204"/>
      </rPr>
      <t>)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>=1,022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>=1,067</t>
    </r>
  </si>
  <si>
    <r>
      <t xml:space="preserve">   1.1.5. 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 1кв.2021:</t>
    </r>
  </si>
  <si>
    <t>1,036 × 1,146 × 1,067</t>
  </si>
  <si>
    <r>
      <t xml:space="preserve"> 1.2. 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стр01.01.2000: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</si>
  <si>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2000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</si>
  <si>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стр01.01.2000</t>
    </r>
    <r>
      <rPr>
        <sz val="14"/>
        <color theme="1"/>
        <rFont val="Times New Roman"/>
        <family val="1"/>
        <charset val="204"/>
      </rPr>
      <t xml:space="preserve"> =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</si>
  <si>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 1 кв.2021</t>
    </r>
  </si>
  <si>
    <r>
      <t>К</t>
    </r>
    <r>
      <rPr>
        <vertAlign val="subscript"/>
        <sz val="14"/>
        <color theme="1"/>
        <rFont val="Times New Roman"/>
        <family val="1"/>
        <charset val="204"/>
      </rPr>
      <t>2001</t>
    </r>
  </si>
  <si>
    <r>
      <t>Сстр</t>
    </r>
    <r>
      <rPr>
        <vertAlign val="subscript"/>
        <sz val="14"/>
        <color theme="1"/>
        <rFont val="Times New Roman"/>
        <family val="1"/>
        <charset val="204"/>
      </rPr>
      <t>01</t>
    </r>
    <r>
      <rPr>
        <sz val="14"/>
        <color theme="1"/>
        <rFont val="Times New Roman"/>
        <family val="1"/>
        <charset val="204"/>
      </rPr>
      <t xml:space="preserve"> = </t>
    </r>
  </si>
  <si>
    <r>
      <rPr>
        <sz val="14"/>
        <color theme="1"/>
        <rFont val="Symbol"/>
        <family val="1"/>
        <charset val="2"/>
      </rPr>
      <t xml:space="preserve">a = </t>
    </r>
    <r>
      <rPr>
        <sz val="14"/>
        <color theme="1"/>
        <rFont val="Times New Roman"/>
        <family val="1"/>
        <charset val="204"/>
      </rPr>
      <t xml:space="preserve">9,7+((9,2-9,7)/(11,97-8,97))*(9,82-8,97) = </t>
    </r>
  </si>
  <si>
    <t xml:space="preserve">7 859 529 * 1,25 = </t>
  </si>
  <si>
    <t>руб.</t>
  </si>
  <si>
    <t>млн. руб.</t>
  </si>
  <si>
    <t xml:space="preserve">руб., сметная стоимость строительства объекта, рассчитанная в уровне цен по состоянию на 01.01.2000 </t>
  </si>
  <si>
    <t>руб., сметная стоимость строительства объекта, рассчитанная в уровне цен по состоянию на 01.01.2001</t>
  </si>
  <si>
    <t>млн.руб., сметная стоимость строительства объекта, рассчитанная в уровне цен по состоянию на 01.01.2001</t>
  </si>
  <si>
    <t>Пример определения стоимости проектирования 
объекта капитального строительства от общей стоимости строительства 
по справочникам базовых цен на проектные работы в строительстве</t>
  </si>
  <si>
    <t xml:space="preserve">Справочник базовых цен на проектные работы в строительстве «Объекты энергетики. Электросетевые объекты», утвержденный приказом Минстроя России от 27.01.2016 № 30/пр (далее - СБЦ).
Таблица 1
</t>
  </si>
  <si>
    <r>
      <t xml:space="preserve">   К</t>
    </r>
    <r>
      <rPr>
        <b/>
        <vertAlign val="subscript"/>
        <sz val="14"/>
        <color theme="1"/>
        <rFont val="Times New Roman"/>
        <family val="1"/>
        <charset val="204"/>
      </rPr>
      <t>2021</t>
    </r>
    <r>
      <rPr>
        <b/>
        <sz val="14"/>
        <color theme="1"/>
        <rFont val="Times New Roman"/>
        <family val="1"/>
        <charset val="204"/>
      </rPr>
      <t>=1,049</t>
    </r>
    <r>
      <rPr>
        <sz val="14"/>
        <color theme="1"/>
        <rFont val="Times New Roman"/>
        <family val="1"/>
        <charset val="204"/>
      </rPr>
      <t>, принимается по строке «Инвестиции в основной капитал. индекс-дефлятор» по графе «2021 год отчет» в соответствии с Прогнозом:</t>
    </r>
  </si>
  <si>
    <r>
      <t>С</t>
    </r>
    <r>
      <rPr>
        <b/>
        <vertAlign val="subscript"/>
        <sz val="14"/>
        <color theme="1"/>
        <rFont val="Times New Roman"/>
        <family val="1"/>
        <charset val="204"/>
      </rPr>
      <t>пр</t>
    </r>
    <r>
      <rPr>
        <b/>
        <sz val="14"/>
        <color theme="1"/>
        <rFont val="Times New Roman"/>
        <family val="1"/>
        <charset val="204"/>
      </rPr>
      <t xml:space="preserve"> =</t>
    </r>
  </si>
  <si>
    <t>9 824 410 × 9,56 × 6,7</t>
  </si>
  <si>
    <t>Шесть миллионов двести девяносто две тысячи семьсот тридцать один рубль</t>
  </si>
  <si>
    <t>индекс изменения сметной стоимости проектных работ для строительства на 3 квартал 2025 года, опубликованный в письме Минстроя России от 16.07.2025 № 41280-ИФ/09</t>
  </si>
  <si>
    <t>сметная стоимость строительства объекта, рассчитанная в уровне цен по состоянию на 3 квартал 2025 года;</t>
  </si>
  <si>
    <t>Разъяснения к примеру определения стоимости проектирования 
объекта капитального строительства от общей стоимости строительства 
по справочникам базовых цен на проектные работы в строительстве</t>
  </si>
  <si>
    <r>
      <t>1.1. Определение Сстр</t>
    </r>
    <r>
      <rPr>
        <b/>
        <vertAlign val="subscript"/>
        <sz val="14"/>
        <color theme="1"/>
        <rFont val="Times New Roman"/>
        <family val="1"/>
        <charset val="204"/>
      </rPr>
      <t>1 кв 2021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</si>
  <si>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стр1кв.2021</t>
    </r>
    <r>
      <rPr>
        <sz val="14"/>
        <color theme="1"/>
        <rFont val="Times New Roman"/>
        <family val="1"/>
        <charset val="204"/>
      </rPr>
      <t xml:space="preserve"> =</t>
    </r>
  </si>
  <si>
    <r>
      <t xml:space="preserve">   1.1.1. 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стр3кв.2023</t>
    </r>
  </si>
  <si>
    <r>
      <t xml:space="preserve">   1.1.2. Определение индекса пересчета за 2021 год К</t>
    </r>
    <r>
      <rPr>
        <b/>
        <vertAlign val="subscript"/>
        <sz val="14"/>
        <color theme="1"/>
        <rFont val="Times New Roman"/>
        <family val="1"/>
        <charset val="204"/>
      </rPr>
      <t>2021</t>
    </r>
  </si>
  <si>
    <r>
      <t xml:space="preserve">   1.1.3. Определение индекса пересчета за 2022 год К</t>
    </r>
    <r>
      <rPr>
        <b/>
        <vertAlign val="subscript"/>
        <sz val="14"/>
        <color theme="1"/>
        <rFont val="Times New Roman"/>
        <family val="1"/>
        <charset val="204"/>
      </rPr>
      <t>2022</t>
    </r>
  </si>
  <si>
    <r>
      <t xml:space="preserve">   1.1.4. Определение индекса пересчета за 1-3 кварталы 2023 года    (4√ К</t>
    </r>
    <r>
      <rPr>
        <b/>
        <vertAlign val="subscript"/>
        <sz val="14"/>
        <color theme="1"/>
        <rFont val="Times New Roman"/>
        <family val="1"/>
        <charset val="204"/>
      </rPr>
      <t>2023</t>
    </r>
    <r>
      <rPr>
        <b/>
        <sz val="14"/>
        <color theme="1"/>
        <rFont val="Times New Roman"/>
        <family val="1"/>
        <charset val="204"/>
      </rPr>
      <t>)</t>
    </r>
    <r>
      <rPr>
        <b/>
        <vertAlign val="superscript"/>
        <sz val="14"/>
        <color theme="1"/>
        <rFont val="Times New Roman"/>
        <family val="1"/>
        <charset val="204"/>
      </rPr>
      <t>3</t>
    </r>
  </si>
  <si>
    <r>
      <t>1.3. Определение С</t>
    </r>
    <r>
      <rPr>
        <b/>
        <vertAlign val="subscript"/>
        <sz val="14"/>
        <color theme="1"/>
        <rFont val="Times New Roman"/>
        <family val="1"/>
        <charset val="204"/>
      </rPr>
      <t>стр01</t>
    </r>
  </si>
  <si>
    <t>процент базовой цены об общей стоимости строитпельства в ценах 2001 года;</t>
  </si>
  <si>
    <r>
      <t>С</t>
    </r>
    <r>
      <rPr>
        <vertAlign val="subscript"/>
        <sz val="14"/>
        <color theme="1"/>
        <rFont val="Times New Roman"/>
        <family val="1"/>
        <charset val="204"/>
      </rPr>
      <t xml:space="preserve">стр 1кв.2021 </t>
    </r>
    <r>
      <rPr>
        <sz val="14"/>
        <color theme="1"/>
        <rFont val="Times New Roman"/>
        <family val="1"/>
        <charset val="204"/>
      </rPr>
      <t>– сметная стоимость строительства объекта, рассчитанная в уровне цен по состоянию на 1 квартал 2021 года;</t>
    </r>
  </si>
  <si>
    <t xml:space="preserve">1 квартал 2021 года – последний период, для которого опубликованы индексы изменения сметной стоимости строительства, применяемые к сметной стоимости СМР в целом по объекту строительства </t>
  </si>
  <si>
    <t>индекс пересчета за 2‒4 кварталы 2021 года</t>
  </si>
  <si>
    <t>индекс пересчета за 1‒3 кварталы 2023 года</t>
  </si>
  <si>
    <r>
      <t xml:space="preserve">   К</t>
    </r>
    <r>
      <rPr>
        <b/>
        <vertAlign val="subscript"/>
        <sz val="14"/>
        <color theme="1"/>
        <rFont val="Times New Roman"/>
        <family val="1"/>
        <charset val="204"/>
      </rPr>
      <t>2022</t>
    </r>
    <r>
      <rPr>
        <b/>
        <sz val="14"/>
        <color theme="1"/>
        <rFont val="Times New Roman"/>
        <family val="1"/>
        <charset val="204"/>
      </rPr>
      <t xml:space="preserve">=1,146 - </t>
    </r>
    <r>
      <rPr>
        <sz val="14"/>
        <color theme="1"/>
        <rFont val="Times New Roman"/>
        <family val="1"/>
        <charset val="204"/>
      </rPr>
      <t>принимается по строке «Инвестиции в основной капитал. индекс-дефлятор» по графе «2022 год отчет» в соответствии с Прогнозом:</t>
    </r>
  </si>
  <si>
    <r>
      <t xml:space="preserve">   К</t>
    </r>
    <r>
      <rPr>
        <b/>
        <vertAlign val="subscript"/>
        <sz val="14"/>
        <color theme="1"/>
        <rFont val="Times New Roman"/>
        <family val="1"/>
        <charset val="204"/>
      </rPr>
      <t>2023</t>
    </r>
    <r>
      <rPr>
        <b/>
        <sz val="14"/>
        <color theme="1"/>
        <rFont val="Times New Roman"/>
        <family val="1"/>
        <charset val="204"/>
      </rPr>
      <t>=1,091 -</t>
    </r>
    <r>
      <rPr>
        <sz val="14"/>
        <color theme="1"/>
        <rFont val="Times New Roman"/>
        <family val="1"/>
        <charset val="204"/>
      </rPr>
      <t xml:space="preserve"> принимается по строке «Инвестиции в основной капитал. индекс-дефлятор» по графе «2023 год отчет» в соответствии с Прогнозом:</t>
    </r>
  </si>
  <si>
    <t xml:space="preserve">Коэффициент пересчета стоимости строительства из уровня  цен по состоянию на 01.01.2000 в уровень цен по состоянию на 01.01.2001 согласно пункту 2.2.4 Методических указаний № 620 </t>
  </si>
  <si>
    <r>
      <t xml:space="preserve">Учитывая, что объект проектирования имеет величину сметной стоимости строительства в размере 9,82 млн.руб.,  находящуюся в диапазоне между показателями "8,97 млн. руб." и "11,97 млн. руб.", приведенными в таблице 1 СБЦ, процент базовой цены проектных работ </t>
    </r>
    <r>
      <rPr>
        <b/>
        <sz val="14"/>
        <color theme="1"/>
        <rFont val="Symbol"/>
        <family val="1"/>
        <charset val="2"/>
      </rPr>
      <t>a</t>
    </r>
    <r>
      <rPr>
        <sz val="14"/>
        <color theme="1"/>
        <rFont val="Times New Roman"/>
        <family val="1"/>
        <charset val="204"/>
      </rPr>
      <t xml:space="preserve"> определяется по формуле интерполяции в соответсвии с пунктом 2.2.5 Методических указаний № 260</t>
    </r>
  </si>
  <si>
    <t xml:space="preserve">   Расчет выполнен в ценах на 3 кв. 2025 г. в соответствии с письмом Минстроя России от 16.07.2025 № 41280-ИФ/09</t>
  </si>
  <si>
    <t>Индекс изменения сметной стоимости строительно-монтажных работ по прочим объектам, определяемой с применением ФЕР-2001 для Белгородской области (письмо Мистроя России от 12.02.2021 № 5363-ИФ/09)</t>
  </si>
  <si>
    <r>
      <t xml:space="preserve">   Согласно пункту 2.1 Справочника базовых цен на проектные работы в строительстве «Объекты энергетики. Электросетевые объекты», утвержденного приказом Минстроя России от 27.01.2016 № 30/пр (далее - СБЦ) базовая цена разработки проектной и рабочей документации, определяемая по таблицам № 1-4 СБЦ, устанавливается в процентах от общей стоимости строительства объекта, в соответствии с пунктом 2.2 Методических указаний по применению справочников базовых цен на проектные работы в строительстве, утверждены приказом Минрегиона России от 29.12.2009 №620 (далее </t>
    </r>
    <r>
      <rPr>
        <sz val="14"/>
        <color theme="1"/>
        <rFont val="Calibri"/>
        <family val="2"/>
        <charset val="204"/>
      </rPr>
      <t>‒</t>
    </r>
    <r>
      <rPr>
        <sz val="14"/>
        <color theme="1"/>
        <rFont val="Times New Roman"/>
        <family val="1"/>
        <charset val="204"/>
      </rPr>
      <t xml:space="preserve"> Методические указания № 620) по формуле:</t>
    </r>
  </si>
  <si>
    <r>
      <t xml:space="preserve">   С</t>
    </r>
    <r>
      <rPr>
        <b/>
        <vertAlign val="subscript"/>
        <sz val="14"/>
        <rFont val="Times New Roman"/>
        <family val="1"/>
        <charset val="204"/>
      </rPr>
      <t>стр3кв.2023</t>
    </r>
    <r>
      <rPr>
        <b/>
        <sz val="14"/>
        <rFont val="Times New Roman"/>
        <family val="1"/>
        <charset val="204"/>
      </rPr>
      <t>= 80 050 000</t>
    </r>
    <r>
      <rPr>
        <sz val="14"/>
        <rFont val="Times New Roman"/>
        <family val="1"/>
        <charset val="204"/>
      </rPr>
      <t xml:space="preserve"> рублей, стоимость строительно-монтажных работ и оборудования (в том числе мебели, инвентаря) принимается по итогу 1</t>
    </r>
    <r>
      <rPr>
        <sz val="14"/>
        <rFont val="Calibri"/>
        <family val="2"/>
        <charset val="204"/>
      </rPr>
      <t>‒</t>
    </r>
    <r>
      <rPr>
        <sz val="14"/>
        <rFont val="Times New Roman"/>
        <family val="1"/>
        <charset val="204"/>
      </rPr>
      <t>9 глав сводного сметного расчета стоимости строительства в уровне цен по состоянию на 3 квартал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</si>
</sst>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0.0"/>
    <numFmt numFmtId="167" formatCode="#,##0.000_ ;\-#,##0.000\ "/>
    <numFmt numFmtId="168" formatCode="0.000"/>
    <numFmt numFmtId="169" formatCode="_-* #,##0\ _₽_-;\-* #,##0\ _₽_-;_-* &quot;-&quot;???\ _₽_-;_-@_-"/>
    <numFmt numFmtId="170" formatCode="#,##0.00\ _₽"/>
    <numFmt numFmtId="171" formatCode="#,##0\ _₽"/>
    <numFmt numFmtId="172" formatCode="#,##0_ ;\-#,##0\ "/>
  </numFmts>
  <fonts count="2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b/>
      <vertAlign val="subscript"/>
      <sz val="16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vertAlign val="superscript"/>
      <sz val="14"/>
      <color theme="1"/>
      <name val="Times New Roman"/>
      <family val="1"/>
      <charset val="204"/>
    </font>
    <font>
      <b/>
      <sz val="14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sz val="14"/>
      <color theme="1"/>
      <name val="Calibri"/>
      <family val="2"/>
      <charset val="204"/>
    </font>
    <font>
      <b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3" fontId="3" fillId="0" borderId="0" xfId="2" applyNumberFormat="1" applyFont="1" applyFill="1" applyBorder="1" applyAlignment="1">
      <alignment horizontal="center" vertical="center" wrapText="1"/>
    </xf>
    <xf numFmtId="165" fontId="3" fillId="0" borderId="6" xfId="2" applyNumberFormat="1" applyFont="1" applyBorder="1" applyAlignment="1">
      <alignment vertical="center"/>
    </xf>
    <xf numFmtId="0" fontId="3" fillId="0" borderId="18" xfId="2" applyFont="1" applyFill="1" applyBorder="1" applyAlignment="1">
      <alignment horizontal="center" vertical="center"/>
    </xf>
    <xf numFmtId="165" fontId="3" fillId="0" borderId="19" xfId="1" applyNumberFormat="1" applyFont="1" applyBorder="1" applyAlignment="1">
      <alignment horizontal="center" vertical="center"/>
    </xf>
    <xf numFmtId="0" fontId="3" fillId="0" borderId="20" xfId="2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169" fontId="3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167" fontId="3" fillId="0" borderId="19" xfId="1" applyNumberFormat="1" applyFont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8" fontId="3" fillId="0" borderId="19" xfId="1" applyNumberFormat="1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right" vertical="center"/>
    </xf>
    <xf numFmtId="0" fontId="3" fillId="2" borderId="20" xfId="2" applyFont="1" applyFill="1" applyBorder="1" applyAlignment="1">
      <alignment vertical="center" wrapText="1"/>
    </xf>
    <xf numFmtId="0" fontId="3" fillId="2" borderId="20" xfId="2" applyFont="1" applyFill="1" applyBorder="1" applyAlignment="1">
      <alignment horizontal="left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horizontal="left" vertical="center" wrapText="1"/>
    </xf>
    <xf numFmtId="43" fontId="3" fillId="0" borderId="0" xfId="2" applyNumberFormat="1" applyFont="1" applyFill="1" applyBorder="1"/>
    <xf numFmtId="165" fontId="3" fillId="0" borderId="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 wrapText="1"/>
    </xf>
    <xf numFmtId="170" fontId="3" fillId="0" borderId="19" xfId="1" applyNumberFormat="1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left" vertical="center" wrapText="1"/>
    </xf>
    <xf numFmtId="0" fontId="16" fillId="0" borderId="18" xfId="2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21" xfId="2" applyFont="1" applyFill="1" applyBorder="1" applyAlignment="1">
      <alignment horizontal="center" vertical="center"/>
    </xf>
    <xf numFmtId="2" fontId="3" fillId="0" borderId="22" xfId="1" applyNumberFormat="1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left" vertical="center" wrapText="1"/>
    </xf>
    <xf numFmtId="0" fontId="3" fillId="0" borderId="0" xfId="2" applyFont="1" applyFill="1" applyBorder="1"/>
    <xf numFmtId="165" fontId="3" fillId="0" borderId="6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14" fillId="0" borderId="8" xfId="0" applyNumberFormat="1" applyFont="1" applyBorder="1" applyAlignment="1">
      <alignment vertical="center"/>
    </xf>
    <xf numFmtId="1" fontId="3" fillId="0" borderId="0" xfId="0" applyNumberFormat="1" applyFont="1"/>
    <xf numFmtId="43" fontId="3" fillId="0" borderId="0" xfId="0" applyNumberFormat="1" applyFont="1"/>
    <xf numFmtId="2" fontId="3" fillId="0" borderId="0" xfId="0" applyNumberFormat="1" applyFont="1"/>
    <xf numFmtId="166" fontId="3" fillId="0" borderId="0" xfId="0" applyNumberFormat="1" applyFont="1"/>
    <xf numFmtId="165" fontId="3" fillId="0" borderId="0" xfId="1" applyNumberFormat="1" applyFont="1"/>
    <xf numFmtId="43" fontId="3" fillId="0" borderId="2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43" fontId="0" fillId="0" borderId="0" xfId="0" applyNumberFormat="1" applyFont="1" applyFill="1"/>
    <xf numFmtId="171" fontId="3" fillId="0" borderId="19" xfId="1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4" fillId="0" borderId="9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horizontal="center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3" fontId="3" fillId="0" borderId="5" xfId="2" applyNumberFormat="1" applyFont="1" applyFill="1" applyBorder="1" applyAlignment="1">
      <alignment horizontal="center" vertical="center" wrapText="1"/>
    </xf>
    <xf numFmtId="3" fontId="3" fillId="0" borderId="7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/>
    </xf>
    <xf numFmtId="165" fontId="3" fillId="0" borderId="6" xfId="2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19" fillId="0" borderId="0" xfId="4" applyFont="1" applyFill="1"/>
    <xf numFmtId="0" fontId="14" fillId="0" borderId="8" xfId="0" applyFont="1" applyFill="1" applyBorder="1" applyAlignment="1">
      <alignment horizontal="center" vertical="center" wrapText="1"/>
    </xf>
    <xf numFmtId="168" fontId="0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justify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71" fontId="6" fillId="0" borderId="0" xfId="1" applyNumberFormat="1" applyFont="1" applyFill="1" applyAlignment="1">
      <alignment horizontal="right" vertical="center" wrapText="1"/>
    </xf>
    <xf numFmtId="170" fontId="6" fillId="0" borderId="0" xfId="1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72" fontId="6" fillId="0" borderId="0" xfId="1" applyNumberFormat="1" applyFont="1" applyFill="1" applyAlignment="1">
      <alignment horizontal="right"/>
    </xf>
    <xf numFmtId="170" fontId="6" fillId="0" borderId="0" xfId="0" applyNumberFormat="1" applyFont="1" applyFill="1" applyAlignment="1"/>
    <xf numFmtId="0" fontId="6" fillId="0" borderId="0" xfId="0" applyFont="1" applyFill="1" applyAlignment="1">
      <alignment horizontal="center" wrapText="1"/>
    </xf>
    <xf numFmtId="49" fontId="6" fillId="0" borderId="0" xfId="0" applyNumberFormat="1" applyFont="1" applyFill="1" applyAlignment="1"/>
    <xf numFmtId="170" fontId="6" fillId="0" borderId="0" xfId="0" applyNumberFormat="1" applyFont="1" applyFill="1" applyAlignment="1">
      <alignment horizontal="center" vertical="center"/>
    </xf>
    <xf numFmtId="37" fontId="6" fillId="0" borderId="0" xfId="1" applyNumberFormat="1" applyFont="1" applyFill="1" applyAlignment="1">
      <alignment horizontal="center" vertical="center"/>
    </xf>
    <xf numFmtId="37" fontId="6" fillId="0" borderId="0" xfId="1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/>
    <xf numFmtId="0" fontId="8" fillId="0" borderId="0" xfId="0" applyFont="1" applyFill="1" applyAlignment="1">
      <alignment vertical="center"/>
    </xf>
    <xf numFmtId="170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 indent="5"/>
    </xf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171" fontId="8" fillId="0" borderId="0" xfId="0" applyNumberFormat="1" applyFont="1" applyFill="1" applyAlignment="1">
      <alignment horizontal="right" vertical="center" wrapText="1"/>
    </xf>
    <xf numFmtId="170" fontId="8" fillId="0" borderId="0" xfId="0" applyNumberFormat="1" applyFont="1" applyFill="1" applyAlignment="1">
      <alignment horizontal="left" vertical="center" wrapText="1"/>
    </xf>
  </cellXfs>
  <cellStyles count="5">
    <cellStyle name="Гиперссылка" xfId="4" builtinId="8"/>
    <cellStyle name="Обычный" xfId="0" builtinId="0"/>
    <cellStyle name="Обычный_Очистные 6000" xfId="2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24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4514850" y="1165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onomy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zoomScaleSheetLayoutView="91" workbookViewId="0">
      <selection activeCell="C11" sqref="C11"/>
    </sheetView>
  </sheetViews>
  <sheetFormatPr defaultColWidth="9.140625" defaultRowHeight="15.75" x14ac:dyDescent="0.25"/>
  <cols>
    <col min="1" max="1" width="6.28515625" style="13" customWidth="1"/>
    <col min="2" max="2" width="28" style="13" customWidth="1"/>
    <col min="3" max="3" width="17" style="13" customWidth="1"/>
    <col min="4" max="4" width="16.42578125" style="13" customWidth="1"/>
    <col min="5" max="5" width="45.5703125" style="13" customWidth="1"/>
    <col min="6" max="6" width="20.7109375" style="13" customWidth="1"/>
    <col min="7" max="7" width="18.5703125" style="13" customWidth="1"/>
    <col min="8" max="8" width="23.28515625" style="13" customWidth="1"/>
    <col min="9" max="9" width="10" style="13" bestFit="1" customWidth="1"/>
    <col min="10" max="10" width="15.28515625" style="13" bestFit="1" customWidth="1"/>
    <col min="11" max="16384" width="9.140625" style="13"/>
  </cols>
  <sheetData>
    <row r="1" spans="1:10" ht="74.25" customHeight="1" x14ac:dyDescent="0.25">
      <c r="A1" s="61" t="s">
        <v>103</v>
      </c>
      <c r="B1" s="62"/>
      <c r="C1" s="62"/>
      <c r="D1" s="62"/>
      <c r="E1" s="62"/>
      <c r="F1" s="62"/>
      <c r="G1" s="62"/>
    </row>
    <row r="2" spans="1:10" ht="102" customHeight="1" x14ac:dyDescent="0.25">
      <c r="A2" s="63" t="s">
        <v>50</v>
      </c>
      <c r="B2" s="63"/>
      <c r="C2" s="63"/>
      <c r="D2" s="63"/>
      <c r="E2" s="63"/>
      <c r="F2" s="63"/>
      <c r="G2" s="63"/>
      <c r="H2" s="14"/>
    </row>
    <row r="3" spans="1:10" ht="34.5" customHeight="1" x14ac:dyDescent="0.25">
      <c r="A3" s="64" t="s">
        <v>128</v>
      </c>
      <c r="B3" s="64"/>
      <c r="C3" s="64"/>
      <c r="D3" s="64"/>
      <c r="E3" s="64"/>
      <c r="F3" s="64"/>
      <c r="G3" s="65"/>
    </row>
    <row r="4" spans="1:10" ht="47.25" x14ac:dyDescent="0.25">
      <c r="A4" s="15" t="s">
        <v>0</v>
      </c>
      <c r="B4" s="15" t="s">
        <v>2</v>
      </c>
      <c r="C4" s="66" t="s">
        <v>22</v>
      </c>
      <c r="D4" s="67"/>
      <c r="E4" s="68"/>
      <c r="F4" s="16" t="s">
        <v>1</v>
      </c>
      <c r="G4" s="15" t="s">
        <v>3</v>
      </c>
    </row>
    <row r="5" spans="1:10" ht="67.5" customHeight="1" x14ac:dyDescent="0.25">
      <c r="A5" s="69">
        <v>1</v>
      </c>
      <c r="B5" s="71" t="s">
        <v>31</v>
      </c>
      <c r="C5" s="74" t="s">
        <v>104</v>
      </c>
      <c r="D5" s="75"/>
      <c r="E5" s="76"/>
      <c r="F5" s="77" t="str">
        <f>CONCATENATE("(",D22," х ",D25,"  х ",D27,") / 100 ")</f>
        <v xml:space="preserve">(9824410 х 9,56  х 6,7) / 100 </v>
      </c>
      <c r="G5" s="79">
        <f>D22*D25*D27/100</f>
        <v>6292731</v>
      </c>
      <c r="H5" s="17"/>
      <c r="I5" s="18"/>
      <c r="J5" s="19"/>
    </row>
    <row r="6" spans="1:10" ht="47.25" x14ac:dyDescent="0.25">
      <c r="A6" s="70"/>
      <c r="B6" s="72"/>
      <c r="C6" s="3" t="s">
        <v>29</v>
      </c>
      <c r="D6" s="4">
        <v>80050000</v>
      </c>
      <c r="E6" s="5" t="s">
        <v>4</v>
      </c>
      <c r="F6" s="78"/>
      <c r="G6" s="80"/>
      <c r="H6" s="17"/>
      <c r="I6" s="18"/>
      <c r="J6" s="19"/>
    </row>
    <row r="7" spans="1:10" ht="126" x14ac:dyDescent="0.25">
      <c r="A7" s="70"/>
      <c r="B7" s="72"/>
      <c r="C7" s="6" t="s">
        <v>57</v>
      </c>
      <c r="D7" s="7">
        <f>D6/(D12*D14*D18)</f>
        <v>63190609</v>
      </c>
      <c r="E7" s="8" t="s">
        <v>56</v>
      </c>
      <c r="F7" s="1"/>
      <c r="G7" s="2"/>
      <c r="H7" s="17"/>
      <c r="I7" s="18"/>
      <c r="J7" s="19"/>
    </row>
    <row r="8" spans="1:10" ht="23.25" customHeight="1" x14ac:dyDescent="0.25">
      <c r="A8" s="70"/>
      <c r="B8" s="72"/>
      <c r="C8" s="9"/>
      <c r="D8" s="10"/>
      <c r="E8" s="50" t="str">
        <f>CONCATENATE(D7," = ",D6," / (",D9," х ",D14," х ",D18,")")</f>
        <v>63190609 = 80050000 / (1,049 х 1,146 х 1,067)</v>
      </c>
      <c r="F8" s="1"/>
      <c r="G8" s="2"/>
      <c r="H8" s="17"/>
      <c r="I8" s="18"/>
      <c r="J8" s="19"/>
    </row>
    <row r="9" spans="1:10" ht="111" customHeight="1" x14ac:dyDescent="0.25">
      <c r="A9" s="70"/>
      <c r="B9" s="72"/>
      <c r="C9" s="3" t="s">
        <v>30</v>
      </c>
      <c r="D9" s="11">
        <v>1.0489999999999999</v>
      </c>
      <c r="E9" s="5" t="s">
        <v>23</v>
      </c>
      <c r="F9" s="1"/>
      <c r="G9" s="2"/>
      <c r="H9" s="17"/>
      <c r="I9" s="18"/>
      <c r="J9" s="19"/>
    </row>
    <row r="10" spans="1:10" ht="25.5" customHeight="1" x14ac:dyDescent="0.25">
      <c r="A10" s="70"/>
      <c r="B10" s="72"/>
      <c r="C10" s="3" t="s">
        <v>58</v>
      </c>
      <c r="D10" s="20">
        <f>SQRT(SQRT(D9))</f>
        <v>1.012</v>
      </c>
      <c r="E10" s="5" t="s">
        <v>51</v>
      </c>
      <c r="F10" s="1"/>
      <c r="G10" s="2"/>
      <c r="H10" s="17"/>
      <c r="I10" s="18"/>
      <c r="J10" s="19"/>
    </row>
    <row r="11" spans="1:10" ht="18.75" x14ac:dyDescent="0.25">
      <c r="A11" s="70"/>
      <c r="B11" s="72"/>
      <c r="C11" s="21"/>
      <c r="D11" s="20"/>
      <c r="E11" s="22" t="s">
        <v>59</v>
      </c>
      <c r="F11" s="1"/>
      <c r="G11" s="2"/>
      <c r="H11" s="17"/>
      <c r="I11" s="18"/>
      <c r="J11" s="19"/>
    </row>
    <row r="12" spans="1:10" ht="18.75" x14ac:dyDescent="0.25">
      <c r="A12" s="70"/>
      <c r="B12" s="72"/>
      <c r="C12" s="3" t="s">
        <v>60</v>
      </c>
      <c r="D12" s="20">
        <f>D10^3</f>
        <v>1.036</v>
      </c>
      <c r="E12" s="23" t="s">
        <v>52</v>
      </c>
      <c r="F12" s="1"/>
      <c r="G12" s="2"/>
      <c r="H12" s="17"/>
      <c r="I12" s="18"/>
      <c r="J12" s="19"/>
    </row>
    <row r="13" spans="1:10" x14ac:dyDescent="0.25">
      <c r="A13" s="70"/>
      <c r="B13" s="72"/>
      <c r="C13" s="21"/>
      <c r="D13" s="24"/>
      <c r="E13" s="25" t="str">
        <f>CONCATENATE(D12," = ",D10," х ",D10," х ",D10,"")</f>
        <v>1,036 = 1,012 х 1,012 х 1,012</v>
      </c>
      <c r="F13" s="1"/>
      <c r="G13" s="2"/>
      <c r="H13" s="17"/>
      <c r="I13" s="18"/>
      <c r="J13" s="19"/>
    </row>
    <row r="14" spans="1:10" ht="67.5" customHeight="1" x14ac:dyDescent="0.25">
      <c r="A14" s="70"/>
      <c r="B14" s="72"/>
      <c r="C14" s="3" t="s">
        <v>61</v>
      </c>
      <c r="D14" s="11">
        <v>1.1459999999999999</v>
      </c>
      <c r="E14" s="5" t="s">
        <v>24</v>
      </c>
      <c r="F14" s="26"/>
      <c r="G14" s="27"/>
      <c r="H14" s="28"/>
      <c r="I14" s="29"/>
      <c r="J14" s="19"/>
    </row>
    <row r="15" spans="1:10" ht="68.25" customHeight="1" x14ac:dyDescent="0.25">
      <c r="A15" s="70"/>
      <c r="B15" s="72"/>
      <c r="C15" s="3" t="s">
        <v>62</v>
      </c>
      <c r="D15" s="20">
        <v>1.091</v>
      </c>
      <c r="E15" s="5" t="s">
        <v>40</v>
      </c>
      <c r="F15" s="26"/>
      <c r="G15" s="27"/>
      <c r="H15" s="28"/>
      <c r="I15" s="29"/>
      <c r="J15" s="19"/>
    </row>
    <row r="16" spans="1:10" ht="21.75" customHeight="1" x14ac:dyDescent="0.25">
      <c r="A16" s="70"/>
      <c r="B16" s="72"/>
      <c r="C16" s="3" t="s">
        <v>63</v>
      </c>
      <c r="D16" s="20">
        <f>SQRT(SQRT(D15))</f>
        <v>1.022</v>
      </c>
      <c r="E16" s="5" t="s">
        <v>5</v>
      </c>
      <c r="F16" s="26"/>
      <c r="G16" s="27"/>
      <c r="H16" s="28"/>
      <c r="I16" s="29"/>
      <c r="J16" s="19"/>
    </row>
    <row r="17" spans="1:12" ht="18.75" x14ac:dyDescent="0.25">
      <c r="A17" s="70"/>
      <c r="B17" s="72"/>
      <c r="C17" s="21"/>
      <c r="D17" s="20"/>
      <c r="E17" s="22" t="s">
        <v>64</v>
      </c>
      <c r="F17" s="26"/>
      <c r="G17" s="27"/>
      <c r="H17" s="28"/>
      <c r="I17" s="29"/>
      <c r="J17" s="19"/>
    </row>
    <row r="18" spans="1:12" ht="20.25" customHeight="1" x14ac:dyDescent="0.25">
      <c r="A18" s="70"/>
      <c r="B18" s="72"/>
      <c r="C18" s="3" t="s">
        <v>65</v>
      </c>
      <c r="D18" s="20">
        <f>D16^3</f>
        <v>1.0669999999999999</v>
      </c>
      <c r="E18" s="23" t="s">
        <v>55</v>
      </c>
      <c r="G18" s="27"/>
      <c r="H18" s="17"/>
      <c r="I18" s="29"/>
      <c r="J18" s="19"/>
    </row>
    <row r="19" spans="1:12" x14ac:dyDescent="0.25">
      <c r="A19" s="70"/>
      <c r="B19" s="72"/>
      <c r="C19" s="21"/>
      <c r="D19" s="24"/>
      <c r="E19" s="25" t="str">
        <f>CONCATENATE(D18," = ",D16," х ",D16," х ",D16,"")</f>
        <v>1,067 = 1,022 х 1,022 х 1,022</v>
      </c>
      <c r="F19" s="30"/>
      <c r="G19" s="27"/>
      <c r="H19" s="17"/>
      <c r="I19" s="29"/>
      <c r="J19" s="19"/>
    </row>
    <row r="20" spans="1:12" ht="47.25" x14ac:dyDescent="0.25">
      <c r="A20" s="70"/>
      <c r="B20" s="72"/>
      <c r="C20" s="12" t="s">
        <v>41</v>
      </c>
      <c r="D20" s="55">
        <f>D7/D21</f>
        <v>7859528</v>
      </c>
      <c r="E20" s="8" t="s">
        <v>100</v>
      </c>
      <c r="F20" s="30"/>
      <c r="G20" s="27"/>
      <c r="H20" s="17"/>
      <c r="I20" s="29"/>
      <c r="J20" s="19"/>
    </row>
    <row r="21" spans="1:12" ht="96" customHeight="1" x14ac:dyDescent="0.25">
      <c r="A21" s="70"/>
      <c r="B21" s="72"/>
      <c r="C21" s="12" t="s">
        <v>42</v>
      </c>
      <c r="D21" s="24">
        <v>8.0399999999999991</v>
      </c>
      <c r="E21" s="25" t="s">
        <v>66</v>
      </c>
      <c r="F21" s="30"/>
      <c r="G21" s="27"/>
      <c r="H21" s="17"/>
      <c r="I21" s="29"/>
      <c r="J21" s="19"/>
    </row>
    <row r="22" spans="1:12" ht="47.25" x14ac:dyDescent="0.25">
      <c r="A22" s="70"/>
      <c r="B22" s="72"/>
      <c r="C22" s="12" t="s">
        <v>43</v>
      </c>
      <c r="D22" s="31">
        <f>D20*D24</f>
        <v>9824410</v>
      </c>
      <c r="E22" s="25" t="s">
        <v>101</v>
      </c>
      <c r="F22" s="30"/>
      <c r="G22" s="27"/>
      <c r="H22" s="17"/>
      <c r="I22" s="29"/>
      <c r="J22" s="19"/>
    </row>
    <row r="23" spans="1:12" ht="48" customHeight="1" x14ac:dyDescent="0.25">
      <c r="A23" s="70"/>
      <c r="B23" s="72"/>
      <c r="C23" s="12" t="s">
        <v>43</v>
      </c>
      <c r="D23" s="31">
        <f>D22/1000000</f>
        <v>9.82</v>
      </c>
      <c r="E23" s="25" t="s">
        <v>102</v>
      </c>
      <c r="F23" s="30"/>
      <c r="G23" s="27"/>
      <c r="H23" s="17"/>
      <c r="I23" s="29"/>
      <c r="J23" s="19"/>
    </row>
    <row r="24" spans="1:12" ht="147" customHeight="1" x14ac:dyDescent="0.25">
      <c r="A24" s="70"/>
      <c r="B24" s="72"/>
      <c r="C24" s="12" t="s">
        <v>45</v>
      </c>
      <c r="D24" s="24">
        <v>1.25</v>
      </c>
      <c r="E24" s="32" t="s">
        <v>68</v>
      </c>
      <c r="F24" s="30"/>
      <c r="G24" s="27"/>
      <c r="H24" s="17"/>
      <c r="I24" s="29"/>
      <c r="J24" s="19"/>
    </row>
    <row r="25" spans="1:12" ht="50.25" customHeight="1" x14ac:dyDescent="0.25">
      <c r="A25" s="70"/>
      <c r="B25" s="72"/>
      <c r="C25" s="33" t="s">
        <v>67</v>
      </c>
      <c r="D25" s="24">
        <f>D26</f>
        <v>9.56</v>
      </c>
      <c r="E25" s="5" t="s">
        <v>53</v>
      </c>
      <c r="G25" s="34"/>
      <c r="H25" s="17"/>
      <c r="I25" s="29"/>
      <c r="J25" s="19"/>
    </row>
    <row r="26" spans="1:12" ht="25.5" customHeight="1" x14ac:dyDescent="0.25">
      <c r="A26" s="70"/>
      <c r="B26" s="72"/>
      <c r="C26" s="33"/>
      <c r="D26" s="24">
        <f>9.7+((9.2-9.7)/(11.97-8.97))*(D23-8.97)</f>
        <v>9.56</v>
      </c>
      <c r="E26" s="5" t="s">
        <v>70</v>
      </c>
      <c r="G26" s="34"/>
      <c r="H26" s="17"/>
      <c r="I26" s="29"/>
      <c r="J26" s="19"/>
    </row>
    <row r="27" spans="1:12" ht="52.5" customHeight="1" x14ac:dyDescent="0.25">
      <c r="A27" s="70"/>
      <c r="B27" s="73"/>
      <c r="C27" s="35" t="s">
        <v>47</v>
      </c>
      <c r="D27" s="36">
        <v>6.7</v>
      </c>
      <c r="E27" s="37" t="s">
        <v>69</v>
      </c>
      <c r="F27" s="38"/>
      <c r="G27" s="39"/>
      <c r="H27" s="40"/>
      <c r="I27" s="29"/>
    </row>
    <row r="28" spans="1:12" ht="18.75" customHeight="1" x14ac:dyDescent="0.25">
      <c r="A28" s="41"/>
      <c r="B28" s="42" t="s">
        <v>21</v>
      </c>
      <c r="C28" s="56"/>
      <c r="D28" s="57"/>
      <c r="E28" s="58"/>
      <c r="F28" s="43"/>
      <c r="G28" s="44">
        <f>G5</f>
        <v>6292731</v>
      </c>
      <c r="H28" s="40"/>
      <c r="I28" s="29"/>
      <c r="L28" s="29"/>
    </row>
    <row r="29" spans="1:12" x14ac:dyDescent="0.25">
      <c r="B29" s="59" t="s">
        <v>108</v>
      </c>
      <c r="C29" s="59"/>
      <c r="D29" s="59"/>
      <c r="E29" s="59"/>
      <c r="F29" s="59"/>
      <c r="G29" s="59"/>
      <c r="I29" s="45"/>
      <c r="L29" s="45"/>
    </row>
    <row r="30" spans="1:12" x14ac:dyDescent="0.25">
      <c r="A30" s="60"/>
      <c r="B30" s="60"/>
      <c r="C30" s="60"/>
      <c r="D30" s="60"/>
      <c r="E30" s="60"/>
      <c r="F30" s="60"/>
      <c r="G30" s="60"/>
      <c r="H30" s="17"/>
      <c r="I30" s="18"/>
      <c r="J30" s="19"/>
    </row>
    <row r="31" spans="1:12" x14ac:dyDescent="0.25">
      <c r="H31" s="17"/>
      <c r="I31" s="29"/>
      <c r="J31" s="19"/>
    </row>
    <row r="32" spans="1:12" x14ac:dyDescent="0.25">
      <c r="G32" s="46"/>
      <c r="H32" s="17"/>
      <c r="I32" s="29"/>
      <c r="J32" s="19"/>
    </row>
    <row r="33" spans="8:13" x14ac:dyDescent="0.25">
      <c r="H33" s="40"/>
      <c r="I33" s="29"/>
    </row>
    <row r="35" spans="8:13" x14ac:dyDescent="0.25">
      <c r="I35" s="45"/>
    </row>
    <row r="37" spans="8:13" x14ac:dyDescent="0.25">
      <c r="H37" s="17"/>
      <c r="I37" s="29"/>
      <c r="J37" s="19"/>
    </row>
    <row r="38" spans="8:13" x14ac:dyDescent="0.25">
      <c r="H38" s="17"/>
      <c r="I38" s="29"/>
      <c r="J38" s="19"/>
    </row>
    <row r="39" spans="8:13" x14ac:dyDescent="0.25">
      <c r="H39" s="40"/>
      <c r="I39" s="29"/>
    </row>
    <row r="41" spans="8:13" x14ac:dyDescent="0.25">
      <c r="I41" s="45"/>
      <c r="M41" s="47"/>
    </row>
    <row r="42" spans="8:13" x14ac:dyDescent="0.25">
      <c r="I42" s="45"/>
    </row>
    <row r="44" spans="8:13" x14ac:dyDescent="0.25">
      <c r="J44" s="45"/>
    </row>
    <row r="45" spans="8:13" x14ac:dyDescent="0.25">
      <c r="J45" s="45"/>
    </row>
    <row r="46" spans="8:13" x14ac:dyDescent="0.25">
      <c r="J46" s="48"/>
    </row>
    <row r="51" spans="10:10" x14ac:dyDescent="0.25">
      <c r="J51" s="49"/>
    </row>
  </sheetData>
  <mergeCells count="12">
    <mergeCell ref="C28:E28"/>
    <mergeCell ref="B29:G29"/>
    <mergeCell ref="A30:G30"/>
    <mergeCell ref="A1:G1"/>
    <mergeCell ref="A2:G2"/>
    <mergeCell ref="A3:G3"/>
    <mergeCell ref="C4:E4"/>
    <mergeCell ref="A5:A27"/>
    <mergeCell ref="B5:B27"/>
    <mergeCell ref="C5:E5"/>
    <mergeCell ref="F5:F6"/>
    <mergeCell ref="G5:G6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abSelected="1" zoomScaleNormal="100" zoomScaleSheetLayoutView="93" workbookViewId="0">
      <selection activeCell="D38" sqref="D38"/>
    </sheetView>
  </sheetViews>
  <sheetFormatPr defaultColWidth="9.140625" defaultRowHeight="15" x14ac:dyDescent="0.25"/>
  <cols>
    <col min="1" max="1" width="12.7109375" style="52" customWidth="1"/>
    <col min="2" max="2" width="8.85546875" style="52" customWidth="1"/>
    <col min="3" max="3" width="18.7109375" style="52" customWidth="1"/>
    <col min="4" max="4" width="14.140625" style="52" customWidth="1"/>
    <col min="5" max="7" width="11.28515625" style="52" customWidth="1"/>
    <col min="8" max="8" width="16.28515625" style="52" customWidth="1"/>
    <col min="9" max="9" width="14" style="52" customWidth="1"/>
    <col min="10" max="10" width="15.5703125" style="52" bestFit="1" customWidth="1"/>
    <col min="11" max="11" width="12" style="52" bestFit="1" customWidth="1"/>
    <col min="12" max="12" width="9.140625" style="52"/>
    <col min="13" max="13" width="12.5703125" style="52" bestFit="1" customWidth="1"/>
    <col min="14" max="16384" width="9.140625" style="52"/>
  </cols>
  <sheetData>
    <row r="2" spans="1:11" ht="68.25" customHeight="1" x14ac:dyDescent="0.25">
      <c r="A2" s="83" t="s">
        <v>111</v>
      </c>
      <c r="B2" s="84"/>
      <c r="C2" s="84"/>
      <c r="D2" s="84"/>
      <c r="E2" s="84"/>
      <c r="F2" s="84"/>
      <c r="G2" s="84"/>
      <c r="H2" s="84"/>
      <c r="I2" s="84"/>
    </row>
    <row r="3" spans="1:11" ht="20.25" x14ac:dyDescent="0.25">
      <c r="A3" s="85"/>
    </row>
    <row r="4" spans="1:11" ht="154.5" customHeight="1" x14ac:dyDescent="0.25">
      <c r="A4" s="86" t="s">
        <v>130</v>
      </c>
      <c r="B4" s="86"/>
      <c r="C4" s="86"/>
      <c r="D4" s="86"/>
      <c r="E4" s="86"/>
      <c r="F4" s="86"/>
      <c r="G4" s="86"/>
      <c r="H4" s="86"/>
      <c r="I4" s="86"/>
    </row>
    <row r="5" spans="1:11" ht="30" customHeight="1" x14ac:dyDescent="0.4">
      <c r="C5" s="87" t="s">
        <v>71</v>
      </c>
      <c r="D5" s="88" t="s">
        <v>72</v>
      </c>
      <c r="E5" s="88"/>
      <c r="F5" s="88"/>
      <c r="G5" s="89"/>
      <c r="H5" s="89"/>
      <c r="I5" s="90"/>
    </row>
    <row r="6" spans="1:11" ht="22.5" x14ac:dyDescent="0.25">
      <c r="C6" s="87"/>
      <c r="D6" s="91">
        <v>100</v>
      </c>
      <c r="E6" s="91"/>
      <c r="F6" s="91"/>
      <c r="G6" s="92"/>
      <c r="H6" s="92"/>
      <c r="I6" s="93"/>
    </row>
    <row r="7" spans="1:11" ht="18.75" x14ac:dyDescent="0.25">
      <c r="A7" s="94" t="s">
        <v>6</v>
      </c>
    </row>
    <row r="8" spans="1:11" ht="36" customHeight="1" x14ac:dyDescent="0.25">
      <c r="A8" s="95" t="s">
        <v>73</v>
      </c>
      <c r="B8" s="96" t="s">
        <v>7</v>
      </c>
      <c r="C8" s="86" t="s">
        <v>44</v>
      </c>
      <c r="D8" s="86"/>
      <c r="E8" s="86"/>
      <c r="F8" s="86"/>
      <c r="G8" s="86"/>
      <c r="H8" s="86"/>
      <c r="I8" s="86"/>
    </row>
    <row r="9" spans="1:11" ht="24" customHeight="1" x14ac:dyDescent="0.25">
      <c r="A9" s="95" t="s">
        <v>8</v>
      </c>
      <c r="B9" s="96" t="s">
        <v>7</v>
      </c>
      <c r="C9" s="86" t="s">
        <v>119</v>
      </c>
      <c r="D9" s="86"/>
      <c r="E9" s="86"/>
      <c r="F9" s="86"/>
      <c r="G9" s="86"/>
      <c r="H9" s="86"/>
      <c r="I9" s="86"/>
    </row>
    <row r="10" spans="1:11" ht="24" customHeight="1" x14ac:dyDescent="0.25">
      <c r="A10" s="95" t="s">
        <v>74</v>
      </c>
      <c r="B10" s="96" t="s">
        <v>7</v>
      </c>
      <c r="C10" s="86" t="s">
        <v>9</v>
      </c>
      <c r="D10" s="86"/>
      <c r="E10" s="86"/>
      <c r="F10" s="86"/>
      <c r="G10" s="86"/>
      <c r="H10" s="86"/>
      <c r="I10" s="86"/>
    </row>
    <row r="11" spans="1:11" ht="9.75" customHeight="1" x14ac:dyDescent="0.25">
      <c r="A11" s="96"/>
      <c r="B11" s="96"/>
      <c r="C11" s="86"/>
      <c r="D11" s="86"/>
      <c r="E11" s="86"/>
      <c r="F11" s="86"/>
      <c r="G11" s="86"/>
      <c r="H11" s="86"/>
      <c r="I11" s="86"/>
    </row>
    <row r="12" spans="1:11" ht="25.5" customHeight="1" x14ac:dyDescent="0.25">
      <c r="A12" s="97" t="s">
        <v>36</v>
      </c>
      <c r="B12" s="97"/>
      <c r="C12" s="97"/>
      <c r="D12" s="97"/>
      <c r="E12" s="97"/>
      <c r="F12" s="97"/>
      <c r="G12" s="97"/>
      <c r="H12" s="97"/>
      <c r="I12" s="97"/>
    </row>
    <row r="13" spans="1:11" ht="25.5" customHeight="1" x14ac:dyDescent="0.25">
      <c r="A13" s="98" t="s">
        <v>112</v>
      </c>
      <c r="B13" s="98"/>
      <c r="C13" s="98"/>
      <c r="D13" s="98"/>
      <c r="E13" s="98"/>
      <c r="F13" s="98"/>
      <c r="G13" s="98"/>
      <c r="H13" s="98"/>
      <c r="I13" s="98"/>
    </row>
    <row r="14" spans="1:11" ht="48.75" customHeight="1" x14ac:dyDescent="0.25">
      <c r="A14" s="99" t="s">
        <v>120</v>
      </c>
      <c r="B14" s="99"/>
      <c r="C14" s="99"/>
      <c r="D14" s="99"/>
      <c r="E14" s="99"/>
      <c r="F14" s="99"/>
      <c r="G14" s="99"/>
      <c r="H14" s="99"/>
      <c r="I14" s="99"/>
    </row>
    <row r="15" spans="1:11" ht="54" customHeight="1" x14ac:dyDescent="0.25">
      <c r="A15" s="100" t="s">
        <v>121</v>
      </c>
      <c r="B15" s="100"/>
      <c r="C15" s="100"/>
      <c r="D15" s="100"/>
      <c r="E15" s="100"/>
      <c r="F15" s="100"/>
      <c r="G15" s="100"/>
      <c r="H15" s="100"/>
      <c r="I15" s="100"/>
    </row>
    <row r="16" spans="1:11" ht="24.75" customHeight="1" x14ac:dyDescent="0.35">
      <c r="A16" s="101" t="s">
        <v>113</v>
      </c>
      <c r="B16" s="101"/>
      <c r="C16" s="102" t="s">
        <v>76</v>
      </c>
      <c r="D16" s="102"/>
      <c r="E16" s="102"/>
      <c r="F16" s="102"/>
      <c r="J16" s="101"/>
      <c r="K16" s="101"/>
    </row>
    <row r="17" spans="1:11" ht="24.75" customHeight="1" x14ac:dyDescent="0.25">
      <c r="A17" s="101"/>
      <c r="B17" s="101"/>
      <c r="C17" s="103" t="s">
        <v>77</v>
      </c>
      <c r="D17" s="103"/>
      <c r="E17" s="103"/>
      <c r="F17" s="103"/>
      <c r="J17" s="101"/>
      <c r="K17" s="101"/>
    </row>
    <row r="18" spans="1:11" ht="18.75" x14ac:dyDescent="0.25">
      <c r="A18" s="94" t="s">
        <v>10</v>
      </c>
    </row>
    <row r="19" spans="1:11" ht="39" customHeight="1" x14ac:dyDescent="0.25">
      <c r="A19" s="96" t="s">
        <v>76</v>
      </c>
      <c r="B19" s="96" t="s">
        <v>7</v>
      </c>
      <c r="C19" s="100" t="s">
        <v>110</v>
      </c>
      <c r="D19" s="100"/>
      <c r="E19" s="100"/>
      <c r="F19" s="100"/>
      <c r="G19" s="100"/>
      <c r="H19" s="100"/>
      <c r="I19" s="100"/>
    </row>
    <row r="20" spans="1:11" ht="41.25" customHeight="1" x14ac:dyDescent="0.25">
      <c r="A20" s="104" t="s">
        <v>78</v>
      </c>
      <c r="B20" s="96" t="s">
        <v>7</v>
      </c>
      <c r="C20" s="100" t="s">
        <v>54</v>
      </c>
      <c r="D20" s="100"/>
      <c r="E20" s="100"/>
      <c r="F20" s="100"/>
      <c r="G20" s="100"/>
      <c r="H20" s="100"/>
      <c r="I20" s="100"/>
    </row>
    <row r="21" spans="1:11" ht="23.25" x14ac:dyDescent="0.25">
      <c r="A21" s="96" t="s">
        <v>79</v>
      </c>
      <c r="B21" s="96" t="s">
        <v>7</v>
      </c>
      <c r="C21" s="100" t="s">
        <v>122</v>
      </c>
      <c r="D21" s="100"/>
      <c r="E21" s="100"/>
      <c r="F21" s="100"/>
      <c r="G21" s="100"/>
      <c r="H21" s="100"/>
      <c r="I21" s="100"/>
    </row>
    <row r="22" spans="1:11" ht="93" customHeight="1" x14ac:dyDescent="0.25">
      <c r="A22" s="96" t="s">
        <v>80</v>
      </c>
      <c r="B22" s="96" t="s">
        <v>7</v>
      </c>
      <c r="C22" s="100" t="s">
        <v>28</v>
      </c>
      <c r="D22" s="100"/>
      <c r="E22" s="100"/>
      <c r="F22" s="100"/>
      <c r="G22" s="100"/>
      <c r="H22" s="100"/>
      <c r="I22" s="100"/>
      <c r="J22" s="105"/>
    </row>
    <row r="23" spans="1:11" ht="38.25" customHeight="1" x14ac:dyDescent="0.25">
      <c r="A23" s="104" t="s">
        <v>81</v>
      </c>
      <c r="B23" s="96" t="s">
        <v>7</v>
      </c>
      <c r="C23" s="100" t="s">
        <v>82</v>
      </c>
      <c r="D23" s="100"/>
      <c r="E23" s="100"/>
      <c r="F23" s="100"/>
      <c r="G23" s="100"/>
      <c r="H23" s="100"/>
      <c r="I23" s="100"/>
    </row>
    <row r="24" spans="1:11" ht="23.25" x14ac:dyDescent="0.25">
      <c r="A24" s="96" t="s">
        <v>83</v>
      </c>
      <c r="B24" s="96" t="s">
        <v>7</v>
      </c>
      <c r="C24" s="100" t="s">
        <v>123</v>
      </c>
      <c r="D24" s="100"/>
      <c r="E24" s="100"/>
      <c r="F24" s="100"/>
      <c r="G24" s="100"/>
      <c r="H24" s="100"/>
      <c r="I24" s="100"/>
    </row>
    <row r="25" spans="1:11" ht="18.75" x14ac:dyDescent="0.25">
      <c r="A25" s="96"/>
      <c r="B25" s="96"/>
      <c r="C25" s="106"/>
      <c r="D25" s="106"/>
      <c r="E25" s="106"/>
      <c r="F25" s="106"/>
      <c r="G25" s="106"/>
      <c r="H25" s="106"/>
      <c r="I25" s="106"/>
    </row>
    <row r="26" spans="1:11" ht="20.25" x14ac:dyDescent="0.25">
      <c r="A26" s="107" t="s">
        <v>114</v>
      </c>
      <c r="B26" s="107"/>
      <c r="C26" s="107"/>
      <c r="D26" s="107"/>
      <c r="E26" s="107"/>
      <c r="F26" s="107"/>
      <c r="G26" s="107"/>
      <c r="H26" s="107"/>
      <c r="I26" s="107"/>
    </row>
    <row r="27" spans="1:11" ht="72" customHeight="1" x14ac:dyDescent="0.25">
      <c r="A27" s="81" t="s">
        <v>131</v>
      </c>
      <c r="B27" s="81"/>
      <c r="C27" s="81"/>
      <c r="D27" s="81"/>
      <c r="E27" s="81"/>
      <c r="F27" s="81"/>
      <c r="G27" s="81"/>
      <c r="H27" s="81"/>
      <c r="I27" s="81"/>
    </row>
    <row r="28" spans="1:11" ht="20.25" x14ac:dyDescent="0.25">
      <c r="A28" s="107" t="s">
        <v>115</v>
      </c>
      <c r="B28" s="107"/>
      <c r="C28" s="107"/>
      <c r="D28" s="107"/>
      <c r="E28" s="107"/>
      <c r="F28" s="107"/>
      <c r="G28" s="107"/>
      <c r="H28" s="107"/>
      <c r="I28" s="107"/>
    </row>
    <row r="29" spans="1:11" ht="42.75" customHeight="1" x14ac:dyDescent="0.25">
      <c r="A29" s="98" t="s">
        <v>105</v>
      </c>
      <c r="B29" s="98"/>
      <c r="C29" s="98"/>
      <c r="D29" s="98"/>
      <c r="E29" s="98"/>
      <c r="F29" s="98"/>
      <c r="G29" s="98"/>
      <c r="H29" s="98"/>
      <c r="I29" s="98"/>
      <c r="K29" s="108"/>
    </row>
    <row r="30" spans="1:11" ht="9" customHeight="1" x14ac:dyDescent="0.25">
      <c r="A30" s="94"/>
    </row>
    <row r="31" spans="1:11" ht="47.25" customHeight="1" x14ac:dyDescent="0.25">
      <c r="A31" s="109" t="s">
        <v>25</v>
      </c>
      <c r="B31" s="109"/>
      <c r="C31" s="109"/>
      <c r="D31" s="109"/>
      <c r="E31" s="109"/>
      <c r="F31" s="109"/>
      <c r="G31" s="109"/>
      <c r="H31" s="109"/>
      <c r="I31" s="109"/>
      <c r="K31" s="110"/>
    </row>
    <row r="32" spans="1:11" ht="15.75" x14ac:dyDescent="0.25">
      <c r="A32" s="111"/>
      <c r="B32" s="112"/>
      <c r="C32" s="113"/>
      <c r="D32" s="114"/>
      <c r="E32" s="115">
        <v>2021</v>
      </c>
      <c r="F32" s="115">
        <v>2022</v>
      </c>
      <c r="G32" s="115">
        <v>2023</v>
      </c>
      <c r="H32" s="115">
        <v>2024</v>
      </c>
      <c r="I32" s="115">
        <v>2025</v>
      </c>
    </row>
    <row r="33" spans="1:10" ht="15.75" x14ac:dyDescent="0.25">
      <c r="A33" s="116"/>
      <c r="B33" s="117"/>
      <c r="C33" s="118"/>
      <c r="D33" s="114"/>
      <c r="E33" s="115" t="s">
        <v>26</v>
      </c>
      <c r="F33" s="119" t="s">
        <v>27</v>
      </c>
      <c r="G33" s="120"/>
      <c r="H33" s="120"/>
      <c r="I33" s="121"/>
    </row>
    <row r="34" spans="1:10" ht="15.75" x14ac:dyDescent="0.25">
      <c r="A34" s="114" t="s">
        <v>15</v>
      </c>
      <c r="B34" s="114"/>
      <c r="C34" s="114"/>
      <c r="D34" s="122"/>
      <c r="E34" s="115"/>
      <c r="F34" s="115"/>
      <c r="G34" s="115"/>
      <c r="H34" s="115"/>
      <c r="I34" s="115"/>
    </row>
    <row r="35" spans="1:10" ht="15.75" x14ac:dyDescent="0.25">
      <c r="A35" s="123" t="s">
        <v>16</v>
      </c>
      <c r="B35" s="123"/>
      <c r="C35" s="123"/>
      <c r="D35" s="124" t="s">
        <v>17</v>
      </c>
      <c r="E35" s="124">
        <v>22945</v>
      </c>
      <c r="F35" s="124">
        <v>25599</v>
      </c>
      <c r="G35" s="124">
        <v>26839</v>
      </c>
      <c r="H35" s="124">
        <v>29363</v>
      </c>
      <c r="I35" s="124">
        <v>31922</v>
      </c>
    </row>
    <row r="36" spans="1:10" ht="15.75" x14ac:dyDescent="0.25">
      <c r="A36" s="123" t="s">
        <v>18</v>
      </c>
      <c r="B36" s="123"/>
      <c r="C36" s="123"/>
      <c r="D36" s="124" t="s">
        <v>19</v>
      </c>
      <c r="E36" s="124">
        <v>107.7</v>
      </c>
      <c r="F36" s="124">
        <v>98</v>
      </c>
      <c r="G36" s="124">
        <v>99</v>
      </c>
      <c r="H36" s="124">
        <v>103.9</v>
      </c>
      <c r="I36" s="124">
        <v>103.7</v>
      </c>
      <c r="J36" s="110"/>
    </row>
    <row r="37" spans="1:10" ht="15.75" x14ac:dyDescent="0.25">
      <c r="A37" s="123" t="s">
        <v>20</v>
      </c>
      <c r="B37" s="123"/>
      <c r="C37" s="123"/>
      <c r="D37" s="124" t="s">
        <v>19</v>
      </c>
      <c r="E37" s="124">
        <v>104.9</v>
      </c>
      <c r="F37" s="124">
        <v>113.9</v>
      </c>
      <c r="G37" s="124">
        <v>105.9</v>
      </c>
      <c r="H37" s="124">
        <v>105.3</v>
      </c>
      <c r="I37" s="124">
        <v>104.8</v>
      </c>
    </row>
    <row r="38" spans="1:10" ht="15.75" x14ac:dyDescent="0.25">
      <c r="A38" s="125"/>
      <c r="B38" s="125"/>
      <c r="C38" s="125"/>
      <c r="D38" s="51"/>
      <c r="E38" s="51"/>
      <c r="F38" s="51"/>
      <c r="G38" s="51"/>
      <c r="H38" s="51"/>
      <c r="I38" s="51"/>
    </row>
    <row r="39" spans="1:10" ht="26.25" customHeight="1" x14ac:dyDescent="0.25">
      <c r="A39" s="126" t="s">
        <v>84</v>
      </c>
      <c r="B39" s="126"/>
      <c r="C39" s="126"/>
      <c r="D39" s="126"/>
      <c r="E39" s="126"/>
      <c r="F39" s="126"/>
      <c r="G39" s="126"/>
      <c r="H39" s="126"/>
      <c r="I39" s="126"/>
    </row>
    <row r="40" spans="1:10" ht="20.25" customHeight="1" x14ac:dyDescent="0.25">
      <c r="A40" s="126" t="s">
        <v>85</v>
      </c>
      <c r="B40" s="126"/>
      <c r="C40" s="126"/>
      <c r="D40" s="126"/>
      <c r="E40" s="126"/>
      <c r="F40" s="126"/>
      <c r="G40" s="126"/>
      <c r="H40" s="126"/>
      <c r="I40" s="126"/>
    </row>
    <row r="41" spans="1:10" ht="18.75" x14ac:dyDescent="0.25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10" ht="20.25" x14ac:dyDescent="0.25">
      <c r="A42" s="107" t="s">
        <v>116</v>
      </c>
      <c r="B42" s="107"/>
      <c r="C42" s="107"/>
      <c r="D42" s="107"/>
      <c r="E42" s="107"/>
      <c r="F42" s="107"/>
      <c r="G42" s="107"/>
      <c r="H42" s="107"/>
      <c r="I42" s="107"/>
    </row>
    <row r="43" spans="1:10" ht="51.75" customHeight="1" x14ac:dyDescent="0.25">
      <c r="A43" s="98" t="s">
        <v>124</v>
      </c>
      <c r="B43" s="98"/>
      <c r="C43" s="98"/>
      <c r="D43" s="98"/>
      <c r="E43" s="98"/>
      <c r="F43" s="98"/>
      <c r="G43" s="98"/>
      <c r="H43" s="98"/>
      <c r="I43" s="98"/>
    </row>
    <row r="44" spans="1:10" ht="9" customHeight="1" x14ac:dyDescent="0.25">
      <c r="A44" s="94"/>
    </row>
    <row r="45" spans="1:10" ht="47.25" customHeight="1" x14ac:dyDescent="0.25">
      <c r="A45" s="109" t="s">
        <v>11</v>
      </c>
      <c r="B45" s="109"/>
      <c r="C45" s="109"/>
      <c r="D45" s="109"/>
      <c r="E45" s="109"/>
      <c r="F45" s="109"/>
      <c r="G45" s="109"/>
      <c r="H45" s="109"/>
      <c r="I45" s="109"/>
    </row>
    <row r="46" spans="1:10" ht="15.75" x14ac:dyDescent="0.25">
      <c r="A46" s="111"/>
      <c r="B46" s="112"/>
      <c r="C46" s="113"/>
      <c r="D46" s="114"/>
      <c r="E46" s="115">
        <v>2022</v>
      </c>
      <c r="F46" s="115">
        <v>2023</v>
      </c>
      <c r="G46" s="115">
        <v>2024</v>
      </c>
      <c r="H46" s="115">
        <v>2025</v>
      </c>
      <c r="I46" s="115">
        <v>2026</v>
      </c>
    </row>
    <row r="47" spans="1:10" ht="15.75" x14ac:dyDescent="0.25">
      <c r="A47" s="116"/>
      <c r="B47" s="117"/>
      <c r="C47" s="118"/>
      <c r="D47" s="114"/>
      <c r="E47" s="115" t="s">
        <v>12</v>
      </c>
      <c r="F47" s="115" t="s">
        <v>13</v>
      </c>
      <c r="G47" s="119" t="s">
        <v>14</v>
      </c>
      <c r="H47" s="120"/>
      <c r="I47" s="121"/>
    </row>
    <row r="48" spans="1:10" ht="15.75" x14ac:dyDescent="0.25">
      <c r="A48" s="114" t="s">
        <v>15</v>
      </c>
      <c r="B48" s="114"/>
      <c r="C48" s="114"/>
      <c r="D48" s="122"/>
      <c r="E48" s="115"/>
      <c r="F48" s="115"/>
      <c r="G48" s="115"/>
      <c r="H48" s="115"/>
      <c r="I48" s="115"/>
    </row>
    <row r="49" spans="1:9" ht="15.75" x14ac:dyDescent="0.25">
      <c r="A49" s="123" t="s">
        <v>16</v>
      </c>
      <c r="B49" s="123"/>
      <c r="C49" s="123"/>
      <c r="D49" s="124" t="s">
        <v>17</v>
      </c>
      <c r="E49" s="124">
        <v>27865</v>
      </c>
      <c r="F49" s="124">
        <v>31594</v>
      </c>
      <c r="G49" s="124">
        <v>34026</v>
      </c>
      <c r="H49" s="124">
        <v>36743</v>
      </c>
      <c r="I49" s="124">
        <v>39587</v>
      </c>
    </row>
    <row r="50" spans="1:9" ht="15.75" x14ac:dyDescent="0.25">
      <c r="A50" s="123" t="s">
        <v>18</v>
      </c>
      <c r="B50" s="123"/>
      <c r="C50" s="123"/>
      <c r="D50" s="124" t="s">
        <v>19</v>
      </c>
      <c r="E50" s="124">
        <v>104.6</v>
      </c>
      <c r="F50" s="124">
        <v>106</v>
      </c>
      <c r="G50" s="124">
        <v>102.3</v>
      </c>
      <c r="H50" s="124">
        <v>103</v>
      </c>
      <c r="I50" s="124">
        <v>103</v>
      </c>
    </row>
    <row r="51" spans="1:9" ht="15.75" x14ac:dyDescent="0.25">
      <c r="A51" s="123" t="s">
        <v>20</v>
      </c>
      <c r="B51" s="123"/>
      <c r="C51" s="123"/>
      <c r="D51" s="124" t="s">
        <v>19</v>
      </c>
      <c r="E51" s="124">
        <v>114.6</v>
      </c>
      <c r="F51" s="124">
        <v>107</v>
      </c>
      <c r="G51" s="124">
        <v>105.3</v>
      </c>
      <c r="H51" s="124">
        <v>104.8</v>
      </c>
      <c r="I51" s="124">
        <v>104.6</v>
      </c>
    </row>
    <row r="52" spans="1:9" ht="18.75" x14ac:dyDescent="0.25">
      <c r="A52" s="94"/>
    </row>
    <row r="53" spans="1:9" ht="21.75" x14ac:dyDescent="0.25">
      <c r="A53" s="107" t="s">
        <v>117</v>
      </c>
      <c r="B53" s="107"/>
      <c r="C53" s="107"/>
      <c r="D53" s="107"/>
      <c r="E53" s="107"/>
      <c r="F53" s="107"/>
      <c r="G53" s="107"/>
      <c r="H53" s="107"/>
      <c r="I53" s="107"/>
    </row>
    <row r="54" spans="1:9" ht="51.75" customHeight="1" x14ac:dyDescent="0.25">
      <c r="A54" s="98" t="s">
        <v>125</v>
      </c>
      <c r="B54" s="98"/>
      <c r="C54" s="98"/>
      <c r="D54" s="98"/>
      <c r="E54" s="98"/>
      <c r="F54" s="98"/>
      <c r="G54" s="98"/>
      <c r="H54" s="98"/>
      <c r="I54" s="98"/>
    </row>
    <row r="55" spans="1:9" ht="9" customHeight="1" x14ac:dyDescent="0.25">
      <c r="A55" s="94"/>
    </row>
    <row r="56" spans="1:9" ht="47.25" customHeight="1" x14ac:dyDescent="0.25">
      <c r="A56" s="109" t="s">
        <v>32</v>
      </c>
      <c r="B56" s="109"/>
      <c r="C56" s="109"/>
      <c r="D56" s="109"/>
      <c r="E56" s="109"/>
      <c r="F56" s="109"/>
      <c r="G56" s="109"/>
      <c r="H56" s="109"/>
      <c r="I56" s="109"/>
    </row>
    <row r="57" spans="1:9" ht="15.75" x14ac:dyDescent="0.25">
      <c r="A57" s="111"/>
      <c r="B57" s="112"/>
      <c r="C57" s="113"/>
      <c r="D57" s="114"/>
      <c r="E57" s="115">
        <v>2023</v>
      </c>
      <c r="F57" s="115">
        <v>2024</v>
      </c>
      <c r="G57" s="115">
        <v>2025</v>
      </c>
      <c r="H57" s="115">
        <v>2026</v>
      </c>
      <c r="I57" s="115">
        <v>2027</v>
      </c>
    </row>
    <row r="58" spans="1:9" ht="15.75" x14ac:dyDescent="0.25">
      <c r="A58" s="116"/>
      <c r="B58" s="117"/>
      <c r="C58" s="118"/>
      <c r="D58" s="114"/>
      <c r="E58" s="115" t="s">
        <v>26</v>
      </c>
      <c r="F58" s="115" t="s">
        <v>33</v>
      </c>
      <c r="G58" s="119" t="s">
        <v>27</v>
      </c>
      <c r="H58" s="120"/>
      <c r="I58" s="121"/>
    </row>
    <row r="59" spans="1:9" ht="15.75" x14ac:dyDescent="0.25">
      <c r="A59" s="114" t="s">
        <v>15</v>
      </c>
      <c r="B59" s="114"/>
      <c r="C59" s="114"/>
      <c r="D59" s="122"/>
      <c r="E59" s="115"/>
      <c r="F59" s="115"/>
      <c r="G59" s="115"/>
      <c r="H59" s="115"/>
      <c r="I59" s="115"/>
    </row>
    <row r="60" spans="1:9" ht="15.75" x14ac:dyDescent="0.25">
      <c r="A60" s="123" t="s">
        <v>16</v>
      </c>
      <c r="B60" s="123"/>
      <c r="C60" s="123"/>
      <c r="D60" s="124" t="s">
        <v>17</v>
      </c>
      <c r="E60" s="124">
        <v>34036</v>
      </c>
      <c r="F60" s="124">
        <v>40055</v>
      </c>
      <c r="G60" s="124">
        <v>44102</v>
      </c>
      <c r="H60" s="124">
        <v>47875</v>
      </c>
      <c r="I60" s="124">
        <v>51652</v>
      </c>
    </row>
    <row r="61" spans="1:9" ht="15.75" x14ac:dyDescent="0.25">
      <c r="A61" s="123" t="s">
        <v>18</v>
      </c>
      <c r="B61" s="123"/>
      <c r="C61" s="123"/>
      <c r="D61" s="124" t="s">
        <v>19</v>
      </c>
      <c r="E61" s="124">
        <v>109.8</v>
      </c>
      <c r="F61" s="124">
        <v>107.8</v>
      </c>
      <c r="G61" s="124">
        <v>102.1</v>
      </c>
      <c r="H61" s="124">
        <v>103</v>
      </c>
      <c r="I61" s="124">
        <v>103.3</v>
      </c>
    </row>
    <row r="62" spans="1:9" ht="15.75" x14ac:dyDescent="0.25">
      <c r="A62" s="123" t="s">
        <v>20</v>
      </c>
      <c r="B62" s="123"/>
      <c r="C62" s="123"/>
      <c r="D62" s="124" t="s">
        <v>19</v>
      </c>
      <c r="E62" s="124">
        <v>109.1</v>
      </c>
      <c r="F62" s="124">
        <v>109.1</v>
      </c>
      <c r="G62" s="124">
        <v>107.8</v>
      </c>
      <c r="H62" s="124">
        <v>105.3</v>
      </c>
      <c r="I62" s="124">
        <v>104.4</v>
      </c>
    </row>
    <row r="63" spans="1:9" ht="26.25" customHeight="1" x14ac:dyDescent="0.25">
      <c r="A63" s="126" t="s">
        <v>86</v>
      </c>
      <c r="B63" s="126"/>
      <c r="C63" s="126"/>
      <c r="D63" s="126"/>
      <c r="E63" s="126"/>
      <c r="F63" s="126"/>
      <c r="G63" s="126"/>
      <c r="H63" s="126"/>
      <c r="I63" s="126"/>
    </row>
    <row r="64" spans="1:9" ht="20.25" customHeight="1" x14ac:dyDescent="0.25">
      <c r="A64" s="126" t="s">
        <v>87</v>
      </c>
      <c r="B64" s="126"/>
      <c r="C64" s="126"/>
      <c r="D64" s="126"/>
      <c r="E64" s="126"/>
      <c r="F64" s="126"/>
      <c r="G64" s="126"/>
      <c r="H64" s="126"/>
      <c r="I64" s="126"/>
    </row>
    <row r="65" spans="1:13" ht="18.75" x14ac:dyDescent="0.25">
      <c r="A65" s="94"/>
    </row>
    <row r="66" spans="1:13" ht="20.25" x14ac:dyDescent="0.25">
      <c r="A66" s="107" t="s">
        <v>88</v>
      </c>
      <c r="B66" s="107"/>
      <c r="C66" s="107"/>
      <c r="D66" s="107"/>
      <c r="E66" s="107"/>
      <c r="F66" s="107"/>
      <c r="G66" s="107"/>
      <c r="H66" s="107"/>
      <c r="I66" s="107"/>
    </row>
    <row r="67" spans="1:13" ht="19.5" customHeight="1" x14ac:dyDescent="0.25">
      <c r="A67" s="101" t="s">
        <v>75</v>
      </c>
      <c r="B67" s="101"/>
      <c r="C67" s="128">
        <v>80050000</v>
      </c>
      <c r="D67" s="128"/>
      <c r="E67" s="128"/>
      <c r="F67" s="129" t="s">
        <v>34</v>
      </c>
      <c r="G67" s="130">
        <f xml:space="preserve"> C67/(1.036*1.146*1.067)</f>
        <v>63190609</v>
      </c>
      <c r="H67" s="130"/>
      <c r="I67" s="131" t="s">
        <v>98</v>
      </c>
      <c r="M67" s="53"/>
    </row>
    <row r="68" spans="1:13" ht="18.75" customHeight="1" x14ac:dyDescent="0.25">
      <c r="A68" s="101"/>
      <c r="B68" s="101"/>
      <c r="C68" s="132" t="s">
        <v>89</v>
      </c>
      <c r="D68" s="132"/>
      <c r="E68" s="132"/>
      <c r="F68" s="129"/>
      <c r="G68" s="130"/>
      <c r="H68" s="130"/>
      <c r="I68" s="131"/>
    </row>
    <row r="69" spans="1:13" ht="18.75" x14ac:dyDescent="0.25">
      <c r="A69" s="94"/>
    </row>
    <row r="70" spans="1:13" ht="20.25" x14ac:dyDescent="0.25">
      <c r="A70" s="107" t="s">
        <v>90</v>
      </c>
      <c r="B70" s="107"/>
      <c r="C70" s="107"/>
      <c r="D70" s="107"/>
      <c r="E70" s="107"/>
      <c r="F70" s="107"/>
      <c r="G70" s="107"/>
      <c r="H70" s="107"/>
      <c r="I70" s="107"/>
    </row>
    <row r="71" spans="1:13" ht="75" customHeight="1" x14ac:dyDescent="0.25">
      <c r="A71" s="94" t="s">
        <v>91</v>
      </c>
      <c r="B71" s="133" t="s">
        <v>34</v>
      </c>
      <c r="C71" s="133">
        <v>8.0399999999999991</v>
      </c>
      <c r="D71" s="100" t="s">
        <v>129</v>
      </c>
      <c r="E71" s="100"/>
      <c r="F71" s="100"/>
      <c r="G71" s="100"/>
      <c r="H71" s="100"/>
      <c r="I71" s="100"/>
    </row>
    <row r="72" spans="1:13" ht="19.5" customHeight="1" x14ac:dyDescent="0.25">
      <c r="A72" s="101" t="s">
        <v>92</v>
      </c>
      <c r="B72" s="101"/>
      <c r="C72" s="134" t="s">
        <v>93</v>
      </c>
      <c r="D72" s="129" t="s">
        <v>34</v>
      </c>
      <c r="E72" s="128">
        <f>G67</f>
        <v>63190609</v>
      </c>
      <c r="F72" s="128"/>
      <c r="G72" s="135" t="s">
        <v>34</v>
      </c>
      <c r="H72" s="130">
        <f>E72/E73</f>
        <v>7859528</v>
      </c>
      <c r="I72" s="136" t="s">
        <v>98</v>
      </c>
      <c r="J72" s="82"/>
    </row>
    <row r="73" spans="1:13" ht="18.75" customHeight="1" x14ac:dyDescent="0.25">
      <c r="A73" s="101"/>
      <c r="B73" s="101"/>
      <c r="C73" s="137">
        <v>8.0399999999999991</v>
      </c>
      <c r="D73" s="129"/>
      <c r="E73" s="132">
        <f>C73</f>
        <v>8.0399999999999991</v>
      </c>
      <c r="F73" s="132"/>
      <c r="G73" s="135"/>
      <c r="H73" s="130"/>
      <c r="I73" s="136"/>
      <c r="J73" s="82"/>
    </row>
    <row r="74" spans="1:13" ht="10.5" customHeight="1" x14ac:dyDescent="0.25">
      <c r="A74" s="94"/>
    </row>
    <row r="75" spans="1:13" ht="20.25" x14ac:dyDescent="0.25">
      <c r="A75" s="107" t="s">
        <v>118</v>
      </c>
      <c r="B75" s="107"/>
      <c r="C75" s="107"/>
      <c r="D75" s="107"/>
      <c r="E75" s="107"/>
      <c r="F75" s="107"/>
      <c r="G75" s="107"/>
      <c r="H75" s="107"/>
      <c r="I75" s="107"/>
    </row>
    <row r="76" spans="1:13" ht="61.5" customHeight="1" x14ac:dyDescent="0.3">
      <c r="A76" s="94" t="s">
        <v>94</v>
      </c>
      <c r="B76" s="133" t="s">
        <v>34</v>
      </c>
      <c r="C76" s="133">
        <v>1.25</v>
      </c>
      <c r="D76" s="138" t="s">
        <v>126</v>
      </c>
      <c r="E76" s="138"/>
      <c r="F76" s="138"/>
      <c r="G76" s="138"/>
      <c r="H76" s="138"/>
      <c r="I76" s="138"/>
    </row>
    <row r="77" spans="1:13" ht="18.75" x14ac:dyDescent="0.25">
      <c r="A77" s="94"/>
      <c r="J77" s="54"/>
    </row>
    <row r="78" spans="1:13" ht="20.25" customHeight="1" x14ac:dyDescent="0.3">
      <c r="A78" s="101" t="s">
        <v>95</v>
      </c>
      <c r="B78" s="101"/>
      <c r="C78" s="139" t="s">
        <v>35</v>
      </c>
      <c r="D78" s="139"/>
      <c r="E78" s="140" t="s">
        <v>34</v>
      </c>
      <c r="F78" s="141" t="s">
        <v>97</v>
      </c>
      <c r="G78" s="141"/>
      <c r="H78" s="142">
        <f>H72*C76</f>
        <v>9824410</v>
      </c>
      <c r="I78" s="143" t="s">
        <v>98</v>
      </c>
    </row>
    <row r="79" spans="1:13" ht="9" customHeight="1" x14ac:dyDescent="0.3">
      <c r="A79" s="133"/>
      <c r="B79" s="133"/>
      <c r="C79" s="144"/>
      <c r="D79" s="144"/>
      <c r="E79" s="140"/>
      <c r="F79" s="140"/>
      <c r="G79" s="140"/>
      <c r="H79" s="145"/>
    </row>
    <row r="80" spans="1:13" ht="20.25" x14ac:dyDescent="0.3">
      <c r="A80" s="101" t="s">
        <v>95</v>
      </c>
      <c r="B80" s="101"/>
      <c r="C80" s="146">
        <f>H78</f>
        <v>9824410</v>
      </c>
      <c r="D80" s="147" t="s">
        <v>46</v>
      </c>
      <c r="E80" s="148">
        <v>1000000</v>
      </c>
      <c r="F80" s="148"/>
      <c r="G80" s="149" t="s">
        <v>34</v>
      </c>
      <c r="H80" s="150">
        <f>C80/E80</f>
        <v>9.82</v>
      </c>
      <c r="I80" s="149" t="s">
        <v>99</v>
      </c>
    </row>
    <row r="81" spans="1:9" ht="18.75" x14ac:dyDescent="0.25">
      <c r="A81" s="94"/>
    </row>
    <row r="82" spans="1:9" ht="18.75" x14ac:dyDescent="0.25">
      <c r="A82" s="151" t="s">
        <v>37</v>
      </c>
    </row>
    <row r="83" spans="1:9" ht="88.5" customHeight="1" x14ac:dyDescent="0.25">
      <c r="A83" s="86" t="s">
        <v>127</v>
      </c>
      <c r="B83" s="86"/>
      <c r="C83" s="86"/>
      <c r="D83" s="86"/>
      <c r="E83" s="86"/>
      <c r="F83" s="86"/>
      <c r="G83" s="86"/>
      <c r="H83" s="86"/>
      <c r="I83" s="86"/>
    </row>
    <row r="84" spans="1:9" ht="21.75" customHeight="1" x14ac:dyDescent="0.25">
      <c r="A84" s="101" t="s">
        <v>96</v>
      </c>
      <c r="B84" s="101"/>
      <c r="C84" s="101"/>
      <c r="D84" s="101"/>
      <c r="E84" s="101"/>
      <c r="F84" s="152">
        <f>(9.7+((9.2-9.7)/(11.97-8.97))*(H80-8.97))</f>
        <v>9.56</v>
      </c>
      <c r="G84" s="153" t="s">
        <v>48</v>
      </c>
      <c r="H84" s="153"/>
      <c r="I84" s="153"/>
    </row>
    <row r="85" spans="1:9" ht="21.75" customHeight="1" x14ac:dyDescent="0.25">
      <c r="A85" s="106"/>
      <c r="B85" s="106"/>
      <c r="C85" s="106"/>
      <c r="D85" s="106"/>
      <c r="E85" s="106"/>
      <c r="F85" s="106"/>
      <c r="G85" s="106"/>
      <c r="H85" s="106"/>
      <c r="I85" s="106"/>
    </row>
    <row r="86" spans="1:9" ht="23.25" customHeight="1" x14ac:dyDescent="0.25">
      <c r="A86" s="151" t="s">
        <v>38</v>
      </c>
    </row>
    <row r="87" spans="1:9" ht="59.25" customHeight="1" x14ac:dyDescent="0.3">
      <c r="A87" s="154" t="s">
        <v>49</v>
      </c>
      <c r="B87" s="133" t="s">
        <v>34</v>
      </c>
      <c r="C87" s="133">
        <v>6.7</v>
      </c>
      <c r="D87" s="138" t="s">
        <v>109</v>
      </c>
      <c r="E87" s="138"/>
      <c r="F87" s="138"/>
      <c r="G87" s="138"/>
      <c r="H87" s="138"/>
      <c r="I87" s="138"/>
    </row>
    <row r="88" spans="1:9" ht="18.75" x14ac:dyDescent="0.25">
      <c r="A88" s="155"/>
    </row>
    <row r="89" spans="1:9" ht="20.25" x14ac:dyDescent="0.25">
      <c r="A89" s="151" t="s">
        <v>39</v>
      </c>
    </row>
    <row r="90" spans="1:9" ht="25.5" customHeight="1" x14ac:dyDescent="0.3">
      <c r="A90" s="156" t="s">
        <v>106</v>
      </c>
      <c r="B90" s="102" t="s">
        <v>107</v>
      </c>
      <c r="C90" s="102"/>
      <c r="D90" s="102"/>
      <c r="E90" s="102"/>
      <c r="F90" s="157" t="s">
        <v>34</v>
      </c>
      <c r="G90" s="158">
        <f>H78*F84*C87/100</f>
        <v>6292731</v>
      </c>
      <c r="H90" s="158"/>
      <c r="I90" s="159" t="s">
        <v>98</v>
      </c>
    </row>
    <row r="91" spans="1:9" ht="18.75" x14ac:dyDescent="0.25">
      <c r="A91" s="156"/>
      <c r="B91" s="157">
        <v>100</v>
      </c>
      <c r="C91" s="157"/>
      <c r="D91" s="157"/>
      <c r="E91" s="157"/>
      <c r="F91" s="157"/>
      <c r="G91" s="158"/>
      <c r="H91" s="158"/>
      <c r="I91" s="159"/>
    </row>
  </sheetData>
  <mergeCells count="92">
    <mergeCell ref="J72:J73"/>
    <mergeCell ref="I67:I68"/>
    <mergeCell ref="D72:D73"/>
    <mergeCell ref="E72:F72"/>
    <mergeCell ref="E73:F73"/>
    <mergeCell ref="G72:G73"/>
    <mergeCell ref="A70:I70"/>
    <mergeCell ref="A72:B73"/>
    <mergeCell ref="A67:B68"/>
    <mergeCell ref="G67:H68"/>
    <mergeCell ref="H72:H73"/>
    <mergeCell ref="I72:I73"/>
    <mergeCell ref="D71:I71"/>
    <mergeCell ref="A75:I75"/>
    <mergeCell ref="A66:I66"/>
    <mergeCell ref="F90:F91"/>
    <mergeCell ref="F78:G78"/>
    <mergeCell ref="E80:F80"/>
    <mergeCell ref="D87:I87"/>
    <mergeCell ref="G90:H91"/>
    <mergeCell ref="A78:B78"/>
    <mergeCell ref="C78:D78"/>
    <mergeCell ref="A83:I83"/>
    <mergeCell ref="A84:E84"/>
    <mergeCell ref="A80:B80"/>
    <mergeCell ref="A90:A91"/>
    <mergeCell ref="B90:E90"/>
    <mergeCell ref="B91:E91"/>
    <mergeCell ref="I90:I91"/>
    <mergeCell ref="A61:C61"/>
    <mergeCell ref="A62:C62"/>
    <mergeCell ref="A56:I56"/>
    <mergeCell ref="A57:C58"/>
    <mergeCell ref="D57:D58"/>
    <mergeCell ref="G58:I58"/>
    <mergeCell ref="A59:C59"/>
    <mergeCell ref="A60:C60"/>
    <mergeCell ref="A63:I63"/>
    <mergeCell ref="A64:I64"/>
    <mergeCell ref="C67:E67"/>
    <mergeCell ref="C68:E68"/>
    <mergeCell ref="F67:F68"/>
    <mergeCell ref="D76:I76"/>
    <mergeCell ref="A54:I54"/>
    <mergeCell ref="A36:C36"/>
    <mergeCell ref="A37:C37"/>
    <mergeCell ref="A42:I42"/>
    <mergeCell ref="A43:I43"/>
    <mergeCell ref="A45:I45"/>
    <mergeCell ref="A46:C47"/>
    <mergeCell ref="D46:D47"/>
    <mergeCell ref="A48:C48"/>
    <mergeCell ref="A49:C49"/>
    <mergeCell ref="A50:C50"/>
    <mergeCell ref="A51:C51"/>
    <mergeCell ref="A53:I53"/>
    <mergeCell ref="G47:I47"/>
    <mergeCell ref="A39:I39"/>
    <mergeCell ref="A40:I40"/>
    <mergeCell ref="J16:K17"/>
    <mergeCell ref="C17:F17"/>
    <mergeCell ref="C19:I19"/>
    <mergeCell ref="A35:C35"/>
    <mergeCell ref="C23:I23"/>
    <mergeCell ref="C24:I24"/>
    <mergeCell ref="A26:I26"/>
    <mergeCell ref="A27:I27"/>
    <mergeCell ref="A28:I28"/>
    <mergeCell ref="A29:I29"/>
    <mergeCell ref="A31:I31"/>
    <mergeCell ref="A32:C33"/>
    <mergeCell ref="D32:D33"/>
    <mergeCell ref="F33:I33"/>
    <mergeCell ref="A34:C34"/>
    <mergeCell ref="C20:I20"/>
    <mergeCell ref="C22:I22"/>
    <mergeCell ref="C8:I8"/>
    <mergeCell ref="C9:I9"/>
    <mergeCell ref="C10:I10"/>
    <mergeCell ref="C11:I11"/>
    <mergeCell ref="A12:I12"/>
    <mergeCell ref="A16:B17"/>
    <mergeCell ref="C16:F16"/>
    <mergeCell ref="A15:I15"/>
    <mergeCell ref="A14:I14"/>
    <mergeCell ref="A13:I13"/>
    <mergeCell ref="C21:I21"/>
    <mergeCell ref="A2:I2"/>
    <mergeCell ref="A4:I4"/>
    <mergeCell ref="C5:C6"/>
    <mergeCell ref="D5:F5"/>
    <mergeCell ref="D6:F6"/>
  </mergeCells>
  <hyperlinks>
    <hyperlink ref="C22" r:id="rId1" tooltip="&lt;div class=&quot;doc www&quot;&gt;&lt;span class=&quot;aligner&quot;&gt;&lt;div class=&quot;icon listDocWWW-16&quot;&gt;&lt;/div&gt;&lt;/span&gt;http://economy.gov.ru&lt;/div&gt;" display="http://economy.gov.ru/"/>
  </hyperlinks>
  <pageMargins left="0.7" right="0.7" top="0.75" bottom="0.75" header="0.3" footer="0.3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Разъяснения к расчету</vt:lpstr>
      <vt:lpstr>'Разъяснения к расчету'!Область_печати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Черняков Вячеслав Александрович</cp:lastModifiedBy>
  <dcterms:created xsi:type="dcterms:W3CDTF">2022-09-14T12:23:02Z</dcterms:created>
  <dcterms:modified xsi:type="dcterms:W3CDTF">2025-11-22T15:19:56Z</dcterms:modified>
</cp:coreProperties>
</file>