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Архив ФЦЦС\РМНПДиВР\!!!ОРАМ ПИР\Примеры расчетов\для ФГИС\промежуточные\"/>
    </mc:Choice>
  </mc:AlternateContent>
  <bookViews>
    <workbookView xWindow="0" yWindow="0" windowWidth="28800" windowHeight="14100" tabRatio="683"/>
  </bookViews>
  <sheets>
    <sheet name="Пример расчета" sheetId="21" r:id="rId1"/>
    <sheet name="расчет доли ПД и РД (оползни)" sheetId="23" r:id="rId2"/>
  </sheets>
  <definedNames>
    <definedName name="_xlnm.Print_Area" localSheetId="1">'расчет доли ПД и РД (оползни)'!$A$1:$H$21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21" l="1"/>
  <c r="G14" i="23" l="1"/>
  <c r="C15" i="23"/>
  <c r="B15" i="23"/>
  <c r="G8" i="23"/>
  <c r="F8" i="23"/>
  <c r="F7" i="23"/>
  <c r="F14" i="23" s="1"/>
  <c r="G15" i="23" l="1"/>
  <c r="F15" i="23"/>
  <c r="H15" i="23" l="1"/>
  <c r="C19" i="23" l="1"/>
  <c r="B18" i="23"/>
  <c r="D22" i="21" s="1"/>
  <c r="D12" i="21"/>
  <c r="I6" i="21" l="1"/>
  <c r="J24" i="21"/>
</calcChain>
</file>

<file path=xl/sharedStrings.xml><?xml version="1.0" encoding="utf-8"?>
<sst xmlns="http://schemas.openxmlformats.org/spreadsheetml/2006/main" count="69" uniqueCount="66">
  <si>
    <t>№ п.п.</t>
  </si>
  <si>
    <t>Расчет стоимости</t>
  </si>
  <si>
    <t>Наименование объекта проектирования или вида проектных работ</t>
  </si>
  <si>
    <t>Наименование, номера глав, таблиц, парграфов и пунктов НЗ на проектные работы</t>
  </si>
  <si>
    <t>а =</t>
  </si>
  <si>
    <t>тыс.руб</t>
  </si>
  <si>
    <t>тыс. руб</t>
  </si>
  <si>
    <t>Стоимость работ,                руб.</t>
  </si>
  <si>
    <t>в =</t>
  </si>
  <si>
    <t>Х =</t>
  </si>
  <si>
    <r>
      <t>И</t>
    </r>
    <r>
      <rPr>
        <vertAlign val="subscript"/>
        <sz val="12"/>
        <rFont val="Times New Roman"/>
        <family val="1"/>
        <charset val="204"/>
      </rPr>
      <t>пр</t>
    </r>
    <r>
      <rPr>
        <sz val="12"/>
        <rFont val="Times New Roman"/>
        <family val="1"/>
        <charset val="204"/>
      </rPr>
      <t xml:space="preserve"> =</t>
    </r>
  </si>
  <si>
    <t xml:space="preserve">индекс пересчета II кв. 2025 г. </t>
  </si>
  <si>
    <t xml:space="preserve">Автомобильные дороги III технической категории 1 категории сложности проектирования </t>
  </si>
  <si>
    <t xml:space="preserve">км., протяженность автомобильной дороги III технической категории 1 категории сложности проектирования   </t>
  </si>
  <si>
    <t>К1</t>
  </si>
  <si>
    <t>К2</t>
  </si>
  <si>
    <t>К3</t>
  </si>
  <si>
    <t>К4</t>
  </si>
  <si>
    <t>К5</t>
  </si>
  <si>
    <t>наличие велосипедной дорожки, пункт 4 таблицы 4 НЗ № 51/пр</t>
  </si>
  <si>
    <t>использование морозозащитных слоев, пункт 7 таблицы 4 НЗ № 51/пр</t>
  </si>
  <si>
    <t>водонасыщенные грунты, пункт 15.2 таблицы 4 НЗ № 51/пр</t>
  </si>
  <si>
    <t>оползневые явления, пункт 1.1 таблицы 5.1 приложения 5 к Методике определения стоимости работ по подготовке проектной документации, утвержденной приказом Минстроя России от 01.10.2021 № 707/пр</t>
  </si>
  <si>
    <t>2/3=0,67</t>
  </si>
  <si>
    <t>ПЗ</t>
  </si>
  <si>
    <t>ТКР</t>
  </si>
  <si>
    <t>ИЛО</t>
  </si>
  <si>
    <t>ПОС</t>
  </si>
  <si>
    <t>ООС</t>
  </si>
  <si>
    <t>МОПБ</t>
  </si>
  <si>
    <t>ТБЭ</t>
  </si>
  <si>
    <t>СМ</t>
  </si>
  <si>
    <t>Итого</t>
  </si>
  <si>
    <t>(3-2)/3=0,33</t>
  </si>
  <si>
    <t>1,2/3=0,4</t>
  </si>
  <si>
    <t>(3-1,2)/3=0,6</t>
  </si>
  <si>
    <t>Пример определения стоимости проектирования 
автомобильной дороги с применением различных коэффициентов</t>
  </si>
  <si>
    <t>ПД (пункт 1 таблицы 1 приложения к НЗ № 51/пр)</t>
  </si>
  <si>
    <t>Относительная стоимость проектных работ по разделам, %</t>
  </si>
  <si>
    <t>РД (пункт 1 таблицы 3 приложения к НЗ № 51/пр)</t>
  </si>
  <si>
    <t>Разделы ПД и РД</t>
  </si>
  <si>
    <t>**</t>
  </si>
  <si>
    <t>*</t>
  </si>
  <si>
    <t>ПД</t>
  </si>
  <si>
    <t>РД</t>
  </si>
  <si>
    <t>Доля ПД и РД, на трудоемкость проектирования которых  влияют оползневые явления (пункт 1.1 таблицы 5.1 приложения № 5 к Методике № 707/пр), %</t>
  </si>
  <si>
    <t>Итоговая относительная стоимость проектных работ по разделам, %</t>
  </si>
  <si>
    <t>Требуется определить стоимость проектирования автомобильной дороги со следующими параметрами:
− III техническая категория дороги 3 километра;
− 1 категория сложности проектирования;
− наличие велосипедной дорожки протяженностью 2 километра;
− барьерное ограждение 1,2 километра;
− необходимость использования морозозащитного слоя;
− наличие неблагоприиятных грунтовых условий на всей протяженности проектируемой автомобильной дороги:
            − водонасыщенные грунты;
            − оползневые явления</t>
  </si>
  <si>
    <t>Приложение к примеру</t>
  </si>
  <si>
    <t>Расчет относительной стоимости разработки разделов проектной документации (далее - ПД) и рабочей документации (далее - РД), трудоемкость которых увеличивается при наличии оползневых явлений</t>
  </si>
  <si>
    <t xml:space="preserve">   Расчет выполнен в ценах на II кв. 2025 г., согласно письму Минстроя России от от 21.04.2025 № 23229-ИФ/09</t>
  </si>
  <si>
    <t>К</t>
  </si>
  <si>
    <t xml:space="preserve">коэффициент, учитывающий оползневые явления </t>
  </si>
  <si>
    <t>коэффициент, учитывающий оползневые явления с учетом доли стоимости проектных работ, трудоемкость которых увеличивается при наличии оползневых явлений</t>
  </si>
  <si>
    <t>Итоговая доля стоимости проектных работ, трудоемкость которых увеличивается при наличии оползневых явлений</t>
  </si>
  <si>
    <t>ППО</t>
  </si>
  <si>
    <t>коэффициент, учитывающий оползневые явления с учетом доли стоимости проектных работ, трудоемкость которых увеличивается при наличии оползневых явлений (приложение к примеру)</t>
  </si>
  <si>
    <t>((а + в х Х) х К1 х (0,67 х К2 + 0,33 х 1) х (0,4 х К3+0,6 х 1) х (1+(К4 -1) + (К5 - 1))) х Ипр х 1000</t>
  </si>
  <si>
    <t xml:space="preserve">Нормативные затраты на работы по подготовке проектной документации для строительства, реконструкции и капитального ремонта автомобильных дорог, их конструктивных элементов и сооружений на них, установленные приказом Минстроя России от 03.02.2025 № 51/пр (далее – НЗ № 51/пр), 
Таблица 3.4, пункт 5.1 (от 2 до 5 километров включительно)
</t>
  </si>
  <si>
    <t>наличие барьерного ограждения, пункт 3 таблицы 4 НЗ № 51/пр</t>
  </si>
  <si>
    <t>** доля СМ определяется на выполняемый объем в соответствии с гр.4 п. 1.1 таблицы 5.1 Приложения № 5 к Методике №707/пр</t>
  </si>
  <si>
    <t>коэффициент относительной протяженности участка автодороги с велосипедной дорожкой (по отношению к общей протяженности автодороги)</t>
  </si>
  <si>
    <t>коэффициент относительной протяженности участка автодороги без велосипедной дорожки (по отношению к общей протяженности автодороги)</t>
  </si>
  <si>
    <t>коэффициент относительной протяженности участка автодороги с барьерным ограждением (по отношению к общей протяженности автодороги)</t>
  </si>
  <si>
    <t>коэффициент относительной протяженности участка автодороги без барьерного ограждения (по отношению к общей протяженности автодороги)</t>
  </si>
  <si>
    <t>* Процент принят условно для доли вертикальной планировки, организации рельефа и транспорта (необходимо соответствующее обоснование организации, выполняющей проектные работы, и согласование застройщика или уполномоченного застройщиком технического заказчика)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</si>
</sst>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_-* #,##0\ _₽_-;\-* #,##0\ _₽_-;_-* &quot;-&quot;??\ _₽_-;_-@_-"/>
    <numFmt numFmtId="166" formatCode="0.000"/>
    <numFmt numFmtId="167" formatCode="0.0"/>
  </numFmts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bscript"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otted">
        <color indexed="64"/>
      </right>
      <top style="dashed">
        <color indexed="64"/>
      </top>
      <bottom/>
      <diagonal/>
    </border>
    <border>
      <left style="dashed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2" fillId="0" borderId="5" xfId="2" applyFont="1" applyFill="1" applyBorder="1" applyAlignment="1">
      <alignment horizontal="center" vertical="center" wrapText="1"/>
    </xf>
    <xf numFmtId="0" fontId="1" fillId="0" borderId="0" xfId="0" applyFont="1"/>
    <xf numFmtId="164" fontId="4" fillId="0" borderId="0" xfId="0" applyNumberFormat="1" applyFont="1"/>
    <xf numFmtId="0" fontId="2" fillId="0" borderId="5" xfId="0" applyFont="1" applyBorder="1" applyAlignment="1">
      <alignment horizontal="center" vertical="center"/>
    </xf>
    <xf numFmtId="2" fontId="5" fillId="0" borderId="11" xfId="1" applyNumberFormat="1" applyFont="1" applyBorder="1" applyAlignment="1">
      <alignment horizontal="center" vertical="center"/>
    </xf>
    <xf numFmtId="2" fontId="1" fillId="0" borderId="12" xfId="1" applyNumberFormat="1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6" fontId="5" fillId="0" borderId="12" xfId="1" applyNumberFormat="1" applyFont="1" applyBorder="1" applyAlignment="1">
      <alignment horizontal="center" vertical="center"/>
    </xf>
    <xf numFmtId="2" fontId="1" fillId="0" borderId="14" xfId="1" applyNumberFormat="1" applyFont="1" applyFill="1" applyBorder="1" applyAlignment="1">
      <alignment horizontal="center" vertical="center" wrapText="1"/>
    </xf>
    <xf numFmtId="2" fontId="1" fillId="0" borderId="21" xfId="1" applyNumberFormat="1" applyFont="1" applyFill="1" applyBorder="1" applyAlignment="1">
      <alignment horizontal="center" vertical="center" wrapText="1"/>
    </xf>
    <xf numFmtId="0" fontId="1" fillId="0" borderId="25" xfId="2" applyFont="1" applyFill="1" applyBorder="1" applyAlignment="1">
      <alignment horizontal="center" vertical="center"/>
    </xf>
    <xf numFmtId="0" fontId="1" fillId="0" borderId="26" xfId="2" applyFont="1" applyFill="1" applyBorder="1" applyAlignment="1">
      <alignment horizontal="center" vertical="center"/>
    </xf>
    <xf numFmtId="0" fontId="1" fillId="0" borderId="27" xfId="2" applyFont="1" applyFill="1" applyBorder="1" applyAlignment="1">
      <alignment horizontal="center" vertical="center"/>
    </xf>
    <xf numFmtId="0" fontId="1" fillId="0" borderId="27" xfId="2" applyFont="1" applyFill="1" applyBorder="1" applyAlignment="1">
      <alignment horizontal="center" vertical="center"/>
    </xf>
    <xf numFmtId="0" fontId="1" fillId="0" borderId="28" xfId="2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5" xfId="0" applyFont="1" applyBorder="1" applyAlignment="1">
      <alignment horizontal="center" vertical="top"/>
    </xf>
    <xf numFmtId="2" fontId="2" fillId="0" borderId="5" xfId="0" applyNumberFormat="1" applyFont="1" applyBorder="1" applyAlignment="1">
      <alignment horizontal="center" vertical="center"/>
    </xf>
    <xf numFmtId="0" fontId="1" fillId="0" borderId="0" xfId="0" applyFont="1" applyBorder="1"/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9" fontId="1" fillId="0" borderId="5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167" fontId="1" fillId="0" borderId="5" xfId="0" applyNumberFormat="1" applyFont="1" applyBorder="1" applyAlignment="1">
      <alignment horizontal="center" vertical="center"/>
    </xf>
    <xf numFmtId="9" fontId="4" fillId="0" borderId="5" xfId="0" applyNumberFormat="1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165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2" fontId="1" fillId="0" borderId="5" xfId="1" applyNumberFormat="1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7" fontId="1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7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3" fontId="1" fillId="0" borderId="4" xfId="2" applyNumberFormat="1" applyFont="1" applyFill="1" applyBorder="1" applyAlignment="1">
      <alignment horizontal="center" vertical="top" wrapText="1"/>
    </xf>
    <xf numFmtId="3" fontId="1" fillId="0" borderId="9" xfId="2" applyNumberFormat="1" applyFont="1" applyFill="1" applyBorder="1" applyAlignment="1">
      <alignment horizontal="center" vertical="top" wrapText="1"/>
    </xf>
    <xf numFmtId="165" fontId="1" fillId="0" borderId="2" xfId="2" applyNumberFormat="1" applyFont="1" applyBorder="1" applyAlignment="1">
      <alignment horizontal="center" vertical="top" wrapText="1"/>
    </xf>
    <xf numFmtId="165" fontId="1" fillId="0" borderId="4" xfId="2" applyNumberFormat="1" applyFont="1" applyBorder="1" applyAlignment="1">
      <alignment horizontal="center" vertical="top" wrapText="1"/>
    </xf>
    <xf numFmtId="165" fontId="1" fillId="0" borderId="9" xfId="2" applyNumberFormat="1" applyFont="1" applyBorder="1" applyAlignment="1">
      <alignment horizontal="center" vertical="top" wrapText="1"/>
    </xf>
    <xf numFmtId="0" fontId="1" fillId="0" borderId="16" xfId="2" applyFont="1" applyFill="1" applyBorder="1" applyAlignment="1">
      <alignment horizontal="left" vertical="center" wrapText="1"/>
    </xf>
    <xf numFmtId="0" fontId="1" fillId="0" borderId="0" xfId="2" applyFont="1" applyFill="1" applyBorder="1" applyAlignment="1">
      <alignment horizontal="left" vertical="center" wrapText="1"/>
    </xf>
    <xf numFmtId="0" fontId="1" fillId="0" borderId="27" xfId="2" applyFont="1" applyFill="1" applyBorder="1" applyAlignment="1">
      <alignment horizontal="center" vertical="center"/>
    </xf>
    <xf numFmtId="0" fontId="1" fillId="0" borderId="25" xfId="2" applyFont="1" applyFill="1" applyBorder="1" applyAlignment="1">
      <alignment horizontal="center" vertical="center"/>
    </xf>
    <xf numFmtId="0" fontId="1" fillId="0" borderId="15" xfId="2" applyFont="1" applyFill="1" applyBorder="1" applyAlignment="1">
      <alignment horizontal="left" vertical="center" wrapText="1"/>
    </xf>
    <xf numFmtId="0" fontId="1" fillId="0" borderId="17" xfId="2" applyFont="1" applyFill="1" applyBorder="1" applyAlignment="1">
      <alignment horizontal="left" vertical="center" wrapText="1"/>
    </xf>
    <xf numFmtId="2" fontId="1" fillId="0" borderId="22" xfId="1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2" fillId="0" borderId="6" xfId="2" applyFont="1" applyFill="1" applyBorder="1" applyAlignment="1">
      <alignment horizontal="center" vertical="center" wrapText="1"/>
    </xf>
    <xf numFmtId="0" fontId="2" fillId="0" borderId="7" xfId="2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3" xfId="2" applyNumberFormat="1" applyFont="1" applyFill="1" applyBorder="1" applyAlignment="1">
      <alignment horizontal="center" vertical="top" wrapText="1"/>
    </xf>
    <xf numFmtId="0" fontId="1" fillId="0" borderId="0" xfId="2" applyNumberFormat="1" applyFont="1" applyFill="1" applyBorder="1" applyAlignment="1">
      <alignment horizontal="center" vertical="top" wrapText="1"/>
    </xf>
    <xf numFmtId="0" fontId="1" fillId="0" borderId="18" xfId="2" applyFont="1" applyFill="1" applyBorder="1" applyAlignment="1">
      <alignment horizontal="left" vertical="center" wrapText="1"/>
    </xf>
    <xf numFmtId="0" fontId="1" fillId="0" borderId="19" xfId="2" applyFont="1" applyFill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/>
    </xf>
    <xf numFmtId="0" fontId="1" fillId="0" borderId="2" xfId="2" applyFont="1" applyFill="1" applyBorder="1" applyAlignment="1">
      <alignment horizontal="left" vertical="top" wrapText="1"/>
    </xf>
    <xf numFmtId="0" fontId="1" fillId="0" borderId="4" xfId="2" applyFont="1" applyFill="1" applyBorder="1" applyAlignment="1">
      <alignment horizontal="left" vertical="top" wrapText="1"/>
    </xf>
    <xf numFmtId="0" fontId="1" fillId="0" borderId="9" xfId="2" applyFont="1" applyFill="1" applyBorder="1" applyAlignment="1">
      <alignment horizontal="left" vertical="top" wrapText="1"/>
    </xf>
    <xf numFmtId="0" fontId="1" fillId="0" borderId="24" xfId="2" applyFont="1" applyFill="1" applyBorder="1" applyAlignment="1">
      <alignment horizontal="left" vertical="center" wrapText="1"/>
    </xf>
    <xf numFmtId="0" fontId="1" fillId="0" borderId="33" xfId="2" applyFont="1" applyFill="1" applyBorder="1" applyAlignment="1">
      <alignment horizontal="left" vertical="center" wrapText="1"/>
    </xf>
    <xf numFmtId="0" fontId="1" fillId="0" borderId="34" xfId="2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9" fontId="1" fillId="2" borderId="30" xfId="0" applyNumberFormat="1" applyFont="1" applyFill="1" applyBorder="1" applyAlignment="1">
      <alignment horizontal="left" vertical="center" wrapText="1"/>
    </xf>
    <xf numFmtId="9" fontId="1" fillId="2" borderId="13" xfId="0" applyNumberFormat="1" applyFont="1" applyFill="1" applyBorder="1" applyAlignment="1">
      <alignment horizontal="left" vertical="center" wrapText="1"/>
    </xf>
    <xf numFmtId="9" fontId="1" fillId="2" borderId="3" xfId="0" applyNumberFormat="1" applyFont="1" applyFill="1" applyBorder="1" applyAlignment="1">
      <alignment horizontal="left" vertical="center" wrapText="1"/>
    </xf>
    <xf numFmtId="0" fontId="1" fillId="0" borderId="5" xfId="2" applyFont="1" applyFill="1" applyBorder="1" applyAlignment="1">
      <alignment horizontal="center" vertical="center"/>
    </xf>
    <xf numFmtId="0" fontId="1" fillId="0" borderId="2" xfId="2" applyFont="1" applyFill="1" applyBorder="1" applyAlignment="1">
      <alignment horizontal="center" vertical="center"/>
    </xf>
    <xf numFmtId="2" fontId="1" fillId="0" borderId="5" xfId="1" applyNumberFormat="1" applyFont="1" applyFill="1" applyBorder="1" applyAlignment="1">
      <alignment horizontal="center" vertical="center" wrapText="1"/>
    </xf>
    <xf numFmtId="2" fontId="1" fillId="0" borderId="2" xfId="1" applyNumberFormat="1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left"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_Очистные 6000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zoomScale="130" zoomScaleNormal="130" zoomScaleSheetLayoutView="90" workbookViewId="0">
      <selection activeCell="I6" sqref="I6:I23"/>
    </sheetView>
  </sheetViews>
  <sheetFormatPr defaultRowHeight="15.75" x14ac:dyDescent="0.25"/>
  <cols>
    <col min="1" max="1" width="6.28515625" style="2" customWidth="1"/>
    <col min="2" max="2" width="23.7109375" style="2" customWidth="1"/>
    <col min="3" max="8" width="10.7109375" style="2" customWidth="1"/>
    <col min="9" max="9" width="41.5703125" style="2" customWidth="1"/>
    <col min="10" max="10" width="14.5703125" style="2" customWidth="1"/>
    <col min="11" max="12" width="9.140625" style="2"/>
    <col min="13" max="13" width="7.5703125" style="2" customWidth="1"/>
    <col min="14" max="14" width="12.5703125" style="2" bestFit="1" customWidth="1"/>
    <col min="15" max="16384" width="9.140625" style="2"/>
  </cols>
  <sheetData>
    <row r="1" spans="1:13" ht="62.25" customHeight="1" x14ac:dyDescent="0.25">
      <c r="A1" s="61" t="s">
        <v>36</v>
      </c>
      <c r="B1" s="62"/>
      <c r="C1" s="62"/>
      <c r="D1" s="62"/>
      <c r="E1" s="62"/>
      <c r="F1" s="62"/>
      <c r="G1" s="62"/>
      <c r="H1" s="62"/>
      <c r="I1" s="62"/>
      <c r="J1" s="62"/>
    </row>
    <row r="2" spans="1:13" ht="156.75" customHeight="1" x14ac:dyDescent="0.25">
      <c r="A2" s="63" t="s">
        <v>47</v>
      </c>
      <c r="B2" s="64"/>
      <c r="C2" s="64"/>
      <c r="D2" s="64"/>
      <c r="E2" s="64"/>
      <c r="F2" s="64"/>
      <c r="G2" s="64"/>
      <c r="H2" s="64"/>
      <c r="I2" s="64"/>
      <c r="J2" s="64"/>
    </row>
    <row r="3" spans="1:13" ht="32.25" customHeight="1" x14ac:dyDescent="0.25">
      <c r="A3" s="69" t="s">
        <v>50</v>
      </c>
      <c r="B3" s="69"/>
      <c r="C3" s="69"/>
      <c r="D3" s="69"/>
      <c r="E3" s="69"/>
      <c r="F3" s="69"/>
      <c r="G3" s="69"/>
      <c r="H3" s="69"/>
      <c r="I3" s="69"/>
      <c r="J3" s="70"/>
      <c r="M3" s="8"/>
    </row>
    <row r="4" spans="1:13" ht="87" customHeight="1" x14ac:dyDescent="0.25">
      <c r="A4" s="1" t="s">
        <v>0</v>
      </c>
      <c r="B4" s="1" t="s">
        <v>2</v>
      </c>
      <c r="C4" s="65" t="s">
        <v>3</v>
      </c>
      <c r="D4" s="66"/>
      <c r="E4" s="66"/>
      <c r="F4" s="66"/>
      <c r="G4" s="66"/>
      <c r="H4" s="67"/>
      <c r="I4" s="7" t="s">
        <v>1</v>
      </c>
      <c r="J4" s="1" t="s">
        <v>7</v>
      </c>
      <c r="M4" s="8"/>
    </row>
    <row r="5" spans="1:13" ht="103.5" customHeight="1" x14ac:dyDescent="0.25">
      <c r="A5" s="71">
        <v>1</v>
      </c>
      <c r="B5" s="76" t="s">
        <v>12</v>
      </c>
      <c r="C5" s="68" t="s">
        <v>58</v>
      </c>
      <c r="D5" s="68"/>
      <c r="E5" s="68"/>
      <c r="F5" s="68"/>
      <c r="G5" s="68"/>
      <c r="H5" s="68"/>
      <c r="I5" s="30" t="s">
        <v>57</v>
      </c>
      <c r="J5" s="47">
        <f>((D6+D7*D8)*D9*(D12*D10+D14*1)*(D16*D11+D18*1)*(1+(D20-1)+(D22-1)))*D23*1000</f>
        <v>5083097</v>
      </c>
      <c r="M5" s="8"/>
    </row>
    <row r="6" spans="1:13" ht="25.5" customHeight="1" x14ac:dyDescent="0.25">
      <c r="A6" s="72"/>
      <c r="B6" s="77"/>
      <c r="C6" s="12" t="s">
        <v>4</v>
      </c>
      <c r="D6" s="5">
        <v>834.4</v>
      </c>
      <c r="E6" s="54" t="s">
        <v>5</v>
      </c>
      <c r="F6" s="55"/>
      <c r="G6" s="55"/>
      <c r="H6" s="55"/>
      <c r="I6" s="45" t="str">
        <f>CONCATENATE("((",D6," + ",D7," х ",D8,") х ",D9," х (",D12," х ",D10," + ",D14," х 1)  х (",D16," х ",D11," + ",D18," х 1) х (1 + (",D20," - 1) + (",D22," - 1))) х ",D23," х 1000")</f>
        <v>((834,4 + 700,307 х 3) х 1,04 х (0,67 х 1,08 + 0,33 х 1)  х (0,4 х 1,05 + 0,6 х 1) х (1 + (1,08 - 1) + (1,14 - 1))) х 1,27 х 1000</v>
      </c>
      <c r="J6" s="48"/>
      <c r="M6" s="8"/>
    </row>
    <row r="7" spans="1:13" ht="25.5" customHeight="1" x14ac:dyDescent="0.25">
      <c r="A7" s="72"/>
      <c r="B7" s="77"/>
      <c r="C7" s="13" t="s">
        <v>8</v>
      </c>
      <c r="D7" s="9">
        <v>700.30700000000002</v>
      </c>
      <c r="E7" s="54" t="s">
        <v>6</v>
      </c>
      <c r="F7" s="55"/>
      <c r="G7" s="55"/>
      <c r="H7" s="55"/>
      <c r="I7" s="45"/>
      <c r="J7" s="48"/>
      <c r="M7" s="8"/>
    </row>
    <row r="8" spans="1:13" ht="57.75" customHeight="1" x14ac:dyDescent="0.25">
      <c r="A8" s="72"/>
      <c r="B8" s="77"/>
      <c r="C8" s="13" t="s">
        <v>9</v>
      </c>
      <c r="D8" s="6">
        <v>3</v>
      </c>
      <c r="E8" s="54" t="s">
        <v>13</v>
      </c>
      <c r="F8" s="55"/>
      <c r="G8" s="55"/>
      <c r="H8" s="55"/>
      <c r="I8" s="45"/>
      <c r="J8" s="48"/>
    </row>
    <row r="9" spans="1:13" ht="57.75" customHeight="1" x14ac:dyDescent="0.25">
      <c r="A9" s="72"/>
      <c r="B9" s="77"/>
      <c r="C9" s="14" t="s">
        <v>14</v>
      </c>
      <c r="D9" s="10">
        <v>1.04</v>
      </c>
      <c r="E9" s="54" t="s">
        <v>20</v>
      </c>
      <c r="F9" s="55"/>
      <c r="G9" s="55"/>
      <c r="H9" s="55"/>
      <c r="I9" s="45"/>
      <c r="J9" s="48"/>
    </row>
    <row r="10" spans="1:13" ht="39.75" customHeight="1" x14ac:dyDescent="0.25">
      <c r="A10" s="72"/>
      <c r="B10" s="77"/>
      <c r="C10" s="14" t="s">
        <v>15</v>
      </c>
      <c r="D10" s="10">
        <v>1.08</v>
      </c>
      <c r="E10" s="54" t="s">
        <v>19</v>
      </c>
      <c r="F10" s="55"/>
      <c r="G10" s="55"/>
      <c r="H10" s="55"/>
      <c r="I10" s="45"/>
      <c r="J10" s="48"/>
    </row>
    <row r="11" spans="1:13" ht="34.5" customHeight="1" x14ac:dyDescent="0.25">
      <c r="A11" s="72"/>
      <c r="B11" s="77"/>
      <c r="C11" s="14" t="s">
        <v>16</v>
      </c>
      <c r="D11" s="10">
        <v>1.05</v>
      </c>
      <c r="E11" s="54" t="s">
        <v>59</v>
      </c>
      <c r="F11" s="55"/>
      <c r="G11" s="55"/>
      <c r="H11" s="55"/>
      <c r="I11" s="45"/>
      <c r="J11" s="48"/>
    </row>
    <row r="12" spans="1:13" ht="77.25" customHeight="1" x14ac:dyDescent="0.25">
      <c r="A12" s="72"/>
      <c r="B12" s="77"/>
      <c r="C12" s="52"/>
      <c r="D12" s="56">
        <f>2/3</f>
        <v>0.67</v>
      </c>
      <c r="E12" s="73" t="s">
        <v>61</v>
      </c>
      <c r="F12" s="73"/>
      <c r="G12" s="73"/>
      <c r="H12" s="73"/>
      <c r="I12" s="45"/>
      <c r="J12" s="48"/>
    </row>
    <row r="13" spans="1:13" ht="26.25" customHeight="1" x14ac:dyDescent="0.25">
      <c r="A13" s="72"/>
      <c r="B13" s="77"/>
      <c r="C13" s="53"/>
      <c r="D13" s="57"/>
      <c r="E13" s="74" t="s">
        <v>23</v>
      </c>
      <c r="F13" s="74"/>
      <c r="G13" s="74"/>
      <c r="H13" s="74"/>
      <c r="I13" s="45"/>
      <c r="J13" s="48"/>
    </row>
    <row r="14" spans="1:13" ht="64.5" customHeight="1" x14ac:dyDescent="0.25">
      <c r="A14" s="72"/>
      <c r="B14" s="77"/>
      <c r="C14" s="52"/>
      <c r="D14" s="56">
        <v>0.33</v>
      </c>
      <c r="E14" s="73" t="s">
        <v>62</v>
      </c>
      <c r="F14" s="73"/>
      <c r="G14" s="73"/>
      <c r="H14" s="73"/>
      <c r="I14" s="45"/>
      <c r="J14" s="48"/>
    </row>
    <row r="15" spans="1:13" ht="26.25" customHeight="1" x14ac:dyDescent="0.25">
      <c r="A15" s="72"/>
      <c r="B15" s="77"/>
      <c r="C15" s="53"/>
      <c r="D15" s="57"/>
      <c r="E15" s="79" t="s">
        <v>33</v>
      </c>
      <c r="F15" s="74"/>
      <c r="G15" s="74"/>
      <c r="H15" s="74"/>
      <c r="I15" s="45"/>
      <c r="J15" s="48"/>
    </row>
    <row r="16" spans="1:13" ht="67.5" customHeight="1" x14ac:dyDescent="0.25">
      <c r="A16" s="72"/>
      <c r="B16" s="77"/>
      <c r="C16" s="52"/>
      <c r="D16" s="56">
        <v>0.4</v>
      </c>
      <c r="E16" s="73" t="s">
        <v>63</v>
      </c>
      <c r="F16" s="73"/>
      <c r="G16" s="73"/>
      <c r="H16" s="73"/>
      <c r="I16" s="45"/>
      <c r="J16" s="48"/>
    </row>
    <row r="17" spans="1:10" ht="26.25" customHeight="1" x14ac:dyDescent="0.25">
      <c r="A17" s="72"/>
      <c r="B17" s="77"/>
      <c r="C17" s="53"/>
      <c r="D17" s="57"/>
      <c r="E17" s="51" t="s">
        <v>34</v>
      </c>
      <c r="F17" s="51"/>
      <c r="G17" s="51"/>
      <c r="H17" s="51"/>
      <c r="I17" s="45"/>
      <c r="J17" s="48"/>
    </row>
    <row r="18" spans="1:10" ht="70.5" customHeight="1" x14ac:dyDescent="0.25">
      <c r="A18" s="72"/>
      <c r="B18" s="77"/>
      <c r="C18" s="52"/>
      <c r="D18" s="56">
        <v>0.6</v>
      </c>
      <c r="E18" s="73" t="s">
        <v>64</v>
      </c>
      <c r="F18" s="73"/>
      <c r="G18" s="73"/>
      <c r="H18" s="73"/>
      <c r="I18" s="45"/>
      <c r="J18" s="48"/>
    </row>
    <row r="19" spans="1:10" ht="26.25" customHeight="1" x14ac:dyDescent="0.25">
      <c r="A19" s="72"/>
      <c r="B19" s="77"/>
      <c r="C19" s="53"/>
      <c r="D19" s="57"/>
      <c r="E19" s="75" t="s">
        <v>35</v>
      </c>
      <c r="F19" s="75"/>
      <c r="G19" s="75"/>
      <c r="H19" s="75"/>
      <c r="I19" s="45"/>
      <c r="J19" s="48"/>
    </row>
    <row r="20" spans="1:10" ht="36.75" customHeight="1" x14ac:dyDescent="0.25">
      <c r="A20" s="72"/>
      <c r="B20" s="77"/>
      <c r="C20" s="14" t="s">
        <v>17</v>
      </c>
      <c r="D20" s="10">
        <v>1.08</v>
      </c>
      <c r="E20" s="54" t="s">
        <v>21</v>
      </c>
      <c r="F20" s="55"/>
      <c r="G20" s="55"/>
      <c r="H20" s="55"/>
      <c r="I20" s="45"/>
      <c r="J20" s="48"/>
    </row>
    <row r="21" spans="1:10" ht="91.5" customHeight="1" x14ac:dyDescent="0.25">
      <c r="A21" s="72"/>
      <c r="B21" s="77"/>
      <c r="C21" s="15" t="s">
        <v>51</v>
      </c>
      <c r="D21" s="10">
        <v>1.1499999999999999</v>
      </c>
      <c r="E21" s="54" t="s">
        <v>22</v>
      </c>
      <c r="F21" s="55"/>
      <c r="G21" s="55"/>
      <c r="H21" s="55"/>
      <c r="I21" s="45"/>
      <c r="J21" s="48"/>
    </row>
    <row r="22" spans="1:10" ht="81.75" customHeight="1" x14ac:dyDescent="0.25">
      <c r="A22" s="72"/>
      <c r="B22" s="77"/>
      <c r="C22" s="28" t="s">
        <v>18</v>
      </c>
      <c r="D22" s="29">
        <f>'расчет доли ПД и РД (оползни)'!B18</f>
        <v>1.1399999999999999</v>
      </c>
      <c r="E22" s="80" t="s">
        <v>56</v>
      </c>
      <c r="F22" s="73"/>
      <c r="G22" s="73"/>
      <c r="H22" s="81"/>
      <c r="I22" s="45"/>
      <c r="J22" s="48"/>
    </row>
    <row r="23" spans="1:10" ht="22.5" customHeight="1" x14ac:dyDescent="0.25">
      <c r="A23" s="72"/>
      <c r="B23" s="78"/>
      <c r="C23" s="16" t="s">
        <v>10</v>
      </c>
      <c r="D23" s="11">
        <v>1.27</v>
      </c>
      <c r="E23" s="50" t="s">
        <v>11</v>
      </c>
      <c r="F23" s="51"/>
      <c r="G23" s="51"/>
      <c r="H23" s="51"/>
      <c r="I23" s="46"/>
      <c r="J23" s="49"/>
    </row>
    <row r="24" spans="1:10" ht="39" customHeight="1" x14ac:dyDescent="0.25">
      <c r="A24" s="4">
        <v>2</v>
      </c>
      <c r="B24" s="58" t="s">
        <v>32</v>
      </c>
      <c r="C24" s="59"/>
      <c r="D24" s="59"/>
      <c r="E24" s="59"/>
      <c r="F24" s="59"/>
      <c r="G24" s="59"/>
      <c r="H24" s="59"/>
      <c r="I24" s="60"/>
      <c r="J24" s="31">
        <f>J5</f>
        <v>5083097</v>
      </c>
    </row>
  </sheetData>
  <mergeCells count="36">
    <mergeCell ref="B5:B23"/>
    <mergeCell ref="E6:H6"/>
    <mergeCell ref="E7:H7"/>
    <mergeCell ref="E8:H8"/>
    <mergeCell ref="E10:H10"/>
    <mergeCell ref="E11:H11"/>
    <mergeCell ref="E9:H9"/>
    <mergeCell ref="E14:H14"/>
    <mergeCell ref="E15:H15"/>
    <mergeCell ref="E18:H18"/>
    <mergeCell ref="E22:H22"/>
    <mergeCell ref="B24:I24"/>
    <mergeCell ref="A1:J1"/>
    <mergeCell ref="A2:J2"/>
    <mergeCell ref="C4:H4"/>
    <mergeCell ref="C5:H5"/>
    <mergeCell ref="A3:J3"/>
    <mergeCell ref="A5:A23"/>
    <mergeCell ref="D12:D13"/>
    <mergeCell ref="C12:C13"/>
    <mergeCell ref="D16:D17"/>
    <mergeCell ref="E12:H12"/>
    <mergeCell ref="E13:H13"/>
    <mergeCell ref="E16:H16"/>
    <mergeCell ref="E21:H21"/>
    <mergeCell ref="D14:D15"/>
    <mergeCell ref="E19:H19"/>
    <mergeCell ref="I6:I23"/>
    <mergeCell ref="J5:J23"/>
    <mergeCell ref="E23:H23"/>
    <mergeCell ref="C14:C15"/>
    <mergeCell ref="C16:C17"/>
    <mergeCell ref="C18:C19"/>
    <mergeCell ref="E20:H20"/>
    <mergeCell ref="E17:H17"/>
    <mergeCell ref="D18:D19"/>
  </mergeCells>
  <pageMargins left="0.7" right="0.7" top="0.75" bottom="0.75" header="0.3" footer="0.3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zoomScaleNormal="100" zoomScaleSheetLayoutView="106" workbookViewId="0">
      <selection activeCell="K19" sqref="K19"/>
    </sheetView>
  </sheetViews>
  <sheetFormatPr defaultRowHeight="15.75" x14ac:dyDescent="0.25"/>
  <cols>
    <col min="1" max="1" width="10.7109375" style="2" customWidth="1"/>
    <col min="2" max="2" width="17" style="2" customWidth="1"/>
    <col min="3" max="3" width="16.42578125" style="2" customWidth="1"/>
    <col min="4" max="4" width="21.42578125" style="2" customWidth="1"/>
    <col min="5" max="5" width="2.7109375" style="2" customWidth="1"/>
    <col min="6" max="7" width="13" style="2" customWidth="1"/>
    <col min="8" max="8" width="17.7109375" style="2" customWidth="1"/>
    <col min="9" max="10" width="9.140625" style="2"/>
    <col min="11" max="11" width="7.5703125" style="2" customWidth="1"/>
    <col min="12" max="12" width="12.5703125" style="2" bestFit="1" customWidth="1"/>
    <col min="13" max="16384" width="9.140625" style="2"/>
  </cols>
  <sheetData>
    <row r="1" spans="1:9" x14ac:dyDescent="0.25">
      <c r="H1" s="17" t="s">
        <v>48</v>
      </c>
    </row>
    <row r="2" spans="1:9" ht="62.25" customHeight="1" x14ac:dyDescent="0.25">
      <c r="A2" s="85" t="s">
        <v>49</v>
      </c>
      <c r="B2" s="85"/>
      <c r="C2" s="85"/>
      <c r="D2" s="85"/>
      <c r="E2" s="85"/>
      <c r="F2" s="85"/>
      <c r="G2" s="85"/>
      <c r="H2" s="85"/>
    </row>
    <row r="3" spans="1:9" ht="66.75" customHeight="1" x14ac:dyDescent="0.25">
      <c r="A3" s="86" t="s">
        <v>40</v>
      </c>
      <c r="B3" s="89" t="s">
        <v>38</v>
      </c>
      <c r="C3" s="89"/>
      <c r="D3" s="99" t="s">
        <v>45</v>
      </c>
      <c r="E3" s="99"/>
      <c r="F3" s="89" t="s">
        <v>46</v>
      </c>
      <c r="G3" s="89"/>
      <c r="H3" s="86" t="s">
        <v>54</v>
      </c>
    </row>
    <row r="4" spans="1:9" ht="98.25" customHeight="1" x14ac:dyDescent="0.25">
      <c r="A4" s="86"/>
      <c r="B4" s="34" t="s">
        <v>37</v>
      </c>
      <c r="C4" s="34" t="s">
        <v>39</v>
      </c>
      <c r="D4" s="99"/>
      <c r="E4" s="99"/>
      <c r="F4" s="34" t="s">
        <v>43</v>
      </c>
      <c r="G4" s="18" t="s">
        <v>44</v>
      </c>
      <c r="H4" s="86"/>
    </row>
    <row r="5" spans="1:9" ht="15" customHeight="1" x14ac:dyDescent="0.25">
      <c r="A5" s="33">
        <v>1</v>
      </c>
      <c r="B5" s="33">
        <v>2</v>
      </c>
      <c r="C5" s="33">
        <v>3</v>
      </c>
      <c r="D5" s="87">
        <v>4</v>
      </c>
      <c r="E5" s="88"/>
      <c r="F5" s="33">
        <v>5</v>
      </c>
      <c r="G5" s="33">
        <v>6</v>
      </c>
      <c r="H5" s="32">
        <v>7</v>
      </c>
    </row>
    <row r="6" spans="1:9" x14ac:dyDescent="0.25">
      <c r="A6" s="21" t="s">
        <v>24</v>
      </c>
      <c r="B6" s="22">
        <v>2</v>
      </c>
      <c r="C6" s="40">
        <v>0</v>
      </c>
      <c r="D6" s="40">
        <v>0</v>
      </c>
      <c r="E6" s="44"/>
      <c r="F6" s="42">
        <v>0</v>
      </c>
      <c r="G6" s="23">
        <v>0</v>
      </c>
      <c r="H6" s="24"/>
    </row>
    <row r="7" spans="1:9" ht="30" customHeight="1" x14ac:dyDescent="0.25">
      <c r="A7" s="25" t="s">
        <v>55</v>
      </c>
      <c r="B7" s="23">
        <v>7</v>
      </c>
      <c r="C7" s="41">
        <v>0</v>
      </c>
      <c r="D7" s="40">
        <v>15</v>
      </c>
      <c r="E7" s="44" t="s">
        <v>42</v>
      </c>
      <c r="F7" s="43">
        <f>B7*D7/100</f>
        <v>1.1000000000000001</v>
      </c>
      <c r="G7" s="26">
        <v>0</v>
      </c>
      <c r="H7" s="25"/>
    </row>
    <row r="8" spans="1:9" x14ac:dyDescent="0.25">
      <c r="A8" s="25" t="s">
        <v>25</v>
      </c>
      <c r="B8" s="23">
        <v>65</v>
      </c>
      <c r="C8" s="41">
        <v>95</v>
      </c>
      <c r="D8" s="40">
        <v>100</v>
      </c>
      <c r="E8" s="44"/>
      <c r="F8" s="43">
        <f>B8*D8/100</f>
        <v>65</v>
      </c>
      <c r="G8" s="26">
        <f>C8*D8/100</f>
        <v>95</v>
      </c>
      <c r="H8" s="27"/>
    </row>
    <row r="9" spans="1:9" x14ac:dyDescent="0.25">
      <c r="A9" s="25" t="s">
        <v>26</v>
      </c>
      <c r="B9" s="23">
        <v>0</v>
      </c>
      <c r="C9" s="41">
        <v>0</v>
      </c>
      <c r="D9" s="40">
        <v>0</v>
      </c>
      <c r="E9" s="44"/>
      <c r="F9" s="43">
        <v>0</v>
      </c>
      <c r="G9" s="26">
        <v>0</v>
      </c>
      <c r="H9" s="24"/>
    </row>
    <row r="10" spans="1:9" x14ac:dyDescent="0.25">
      <c r="A10" s="25" t="s">
        <v>27</v>
      </c>
      <c r="B10" s="23">
        <v>9</v>
      </c>
      <c r="C10" s="41">
        <v>0</v>
      </c>
      <c r="D10" s="40">
        <v>0</v>
      </c>
      <c r="E10" s="44"/>
      <c r="F10" s="43">
        <v>0</v>
      </c>
      <c r="G10" s="26">
        <v>0</v>
      </c>
      <c r="H10" s="24"/>
      <c r="I10" s="3"/>
    </row>
    <row r="11" spans="1:9" x14ac:dyDescent="0.25">
      <c r="A11" s="25" t="s">
        <v>28</v>
      </c>
      <c r="B11" s="23">
        <v>5</v>
      </c>
      <c r="C11" s="41">
        <v>0</v>
      </c>
      <c r="D11" s="40">
        <v>0</v>
      </c>
      <c r="E11" s="44"/>
      <c r="F11" s="43">
        <v>0</v>
      </c>
      <c r="G11" s="26">
        <v>0</v>
      </c>
      <c r="H11" s="24"/>
    </row>
    <row r="12" spans="1:9" x14ac:dyDescent="0.25">
      <c r="A12" s="25" t="s">
        <v>29</v>
      </c>
      <c r="B12" s="23">
        <v>1</v>
      </c>
      <c r="C12" s="41">
        <v>0</v>
      </c>
      <c r="D12" s="40">
        <v>0</v>
      </c>
      <c r="E12" s="44"/>
      <c r="F12" s="43">
        <v>0</v>
      </c>
      <c r="G12" s="26">
        <v>0</v>
      </c>
      <c r="H12" s="24"/>
    </row>
    <row r="13" spans="1:9" x14ac:dyDescent="0.25">
      <c r="A13" s="25" t="s">
        <v>30</v>
      </c>
      <c r="B13" s="23">
        <v>0</v>
      </c>
      <c r="C13" s="41">
        <v>0</v>
      </c>
      <c r="D13" s="40">
        <v>0</v>
      </c>
      <c r="E13" s="44"/>
      <c r="F13" s="43">
        <v>0</v>
      </c>
      <c r="G13" s="26">
        <v>0</v>
      </c>
      <c r="H13" s="24"/>
    </row>
    <row r="14" spans="1:9" x14ac:dyDescent="0.25">
      <c r="A14" s="25" t="s">
        <v>31</v>
      </c>
      <c r="B14" s="23">
        <v>11</v>
      </c>
      <c r="C14" s="41">
        <v>5</v>
      </c>
      <c r="D14" s="41" t="s">
        <v>41</v>
      </c>
      <c r="E14" s="42"/>
      <c r="F14" s="43">
        <f>(F7+F8)*B14/(B15-B14)</f>
        <v>8.1999999999999993</v>
      </c>
      <c r="G14" s="26">
        <f>C14</f>
        <v>5</v>
      </c>
      <c r="H14" s="25"/>
    </row>
    <row r="15" spans="1:9" x14ac:dyDescent="0.25">
      <c r="A15" s="25" t="s">
        <v>32</v>
      </c>
      <c r="B15" s="23">
        <f>SUM(B6:B14)</f>
        <v>100</v>
      </c>
      <c r="C15" s="41">
        <f>SUM(C6:C14)</f>
        <v>100</v>
      </c>
      <c r="D15" s="41"/>
      <c r="E15" s="42"/>
      <c r="F15" s="43">
        <f>SUM(F6:F14)</f>
        <v>74.3</v>
      </c>
      <c r="G15" s="26">
        <f>SUM(G6:G14)</f>
        <v>100</v>
      </c>
      <c r="H15" s="19">
        <f>(F15*0.4+G15*0.6)/100</f>
        <v>0.9</v>
      </c>
    </row>
    <row r="16" spans="1:9" x14ac:dyDescent="0.25">
      <c r="A16" s="20"/>
      <c r="B16" s="37"/>
      <c r="C16" s="37"/>
      <c r="D16" s="37"/>
      <c r="E16" s="37"/>
      <c r="F16" s="38"/>
      <c r="G16" s="38"/>
      <c r="H16" s="39"/>
    </row>
    <row r="17" spans="1:8" ht="33.75" customHeight="1" x14ac:dyDescent="0.25">
      <c r="A17" s="36" t="s">
        <v>51</v>
      </c>
      <c r="B17" s="35">
        <v>1.1499999999999999</v>
      </c>
      <c r="C17" s="97" t="s">
        <v>52</v>
      </c>
      <c r="D17" s="97"/>
      <c r="E17" s="97"/>
      <c r="F17" s="97"/>
      <c r="G17" s="97"/>
      <c r="H17" s="97"/>
    </row>
    <row r="18" spans="1:8" ht="47.25" customHeight="1" x14ac:dyDescent="0.25">
      <c r="A18" s="93" t="s">
        <v>18</v>
      </c>
      <c r="B18" s="95">
        <f>B17*H15+1*0.1</f>
        <v>1.1399999999999999</v>
      </c>
      <c r="C18" s="97" t="s">
        <v>53</v>
      </c>
      <c r="D18" s="97"/>
      <c r="E18" s="97"/>
      <c r="F18" s="97"/>
      <c r="G18" s="97"/>
      <c r="H18" s="97"/>
    </row>
    <row r="19" spans="1:8" ht="27.75" customHeight="1" x14ac:dyDescent="0.25">
      <c r="A19" s="94"/>
      <c r="B19" s="96"/>
      <c r="C19" s="98" t="str">
        <f>CONCATENATE(B17," х ",H15," + 1 х (1 - ",H15,")")</f>
        <v>1,15 х 0,9 + 1 х (1 - 0,9)</v>
      </c>
      <c r="D19" s="98"/>
      <c r="E19" s="98"/>
      <c r="F19" s="98"/>
      <c r="G19" s="98"/>
      <c r="H19" s="98"/>
    </row>
    <row r="20" spans="1:8" ht="73.5" customHeight="1" x14ac:dyDescent="0.25">
      <c r="A20" s="90" t="s">
        <v>65</v>
      </c>
      <c r="B20" s="91"/>
      <c r="C20" s="91"/>
      <c r="D20" s="91"/>
      <c r="E20" s="91"/>
      <c r="F20" s="91"/>
      <c r="G20" s="91"/>
      <c r="H20" s="92"/>
    </row>
    <row r="21" spans="1:8" ht="38.25" customHeight="1" x14ac:dyDescent="0.25">
      <c r="A21" s="82" t="s">
        <v>60</v>
      </c>
      <c r="B21" s="83"/>
      <c r="C21" s="83"/>
      <c r="D21" s="83"/>
      <c r="E21" s="83"/>
      <c r="F21" s="83"/>
      <c r="G21" s="83"/>
      <c r="H21" s="84"/>
    </row>
    <row r="26" spans="1:8" x14ac:dyDescent="0.25">
      <c r="F26" s="20"/>
      <c r="G26" s="20"/>
    </row>
  </sheetData>
  <mergeCells count="14">
    <mergeCell ref="A21:H21"/>
    <mergeCell ref="A2:H2"/>
    <mergeCell ref="A3:A4"/>
    <mergeCell ref="D5:E5"/>
    <mergeCell ref="B3:C3"/>
    <mergeCell ref="A20:H20"/>
    <mergeCell ref="A18:A19"/>
    <mergeCell ref="B18:B19"/>
    <mergeCell ref="C18:H18"/>
    <mergeCell ref="C19:H19"/>
    <mergeCell ref="D3:E4"/>
    <mergeCell ref="F3:G3"/>
    <mergeCell ref="H3:H4"/>
    <mergeCell ref="C17:H17"/>
  </mergeCell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Пример расчета</vt:lpstr>
      <vt:lpstr>расчет доли ПД и РД (оползни)</vt:lpstr>
      <vt:lpstr>'расчет доли ПД и РД (оползни)'!Область_печати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Комлева Юлия Михайловна</dc:creator>
  <cp:lastModifiedBy>Кайдановская Надежда Васильевна</cp:lastModifiedBy>
  <cp:lastPrinted>2025-05-28T11:02:18Z</cp:lastPrinted>
  <dcterms:created xsi:type="dcterms:W3CDTF">2022-09-14T12:23:02Z</dcterms:created>
  <dcterms:modified xsi:type="dcterms:W3CDTF">2025-05-29T10:23:40Z</dcterms:modified>
</cp:coreProperties>
</file>