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5 год\Для ФГИС ЦС\Пример определения ст-ти проектирования кап.ремонта\"/>
    </mc:Choice>
  </mc:AlternateContent>
  <bookViews>
    <workbookView xWindow="0" yWindow="0" windowWidth="28800" windowHeight="14100" tabRatio="683"/>
  </bookViews>
  <sheets>
    <sheet name="Пример расчета" sheetId="21" r:id="rId1"/>
    <sheet name="Расчет коэфф на объем" sheetId="23" r:id="rId2"/>
  </sheets>
  <definedNames>
    <definedName name="_xlnm.Print_Area" localSheetId="1">'Расчет коэфф на объем'!$A$2:$D$36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1" l="1"/>
  <c r="A33" i="23" l="1"/>
  <c r="A35" i="23" l="1"/>
  <c r="C8" i="23" s="1"/>
  <c r="A27" i="23" l="1"/>
  <c r="A25" i="23" s="1"/>
  <c r="A34" i="23" s="1"/>
  <c r="D8" i="23"/>
  <c r="D9" i="23"/>
  <c r="D10" i="23"/>
  <c r="D11" i="23"/>
  <c r="D12" i="23"/>
  <c r="D13" i="23"/>
  <c r="D14" i="23"/>
  <c r="D15" i="23"/>
  <c r="D19" i="23"/>
  <c r="D20" i="23"/>
  <c r="D21" i="23"/>
  <c r="D6" i="23"/>
  <c r="B24" i="23"/>
  <c r="C7" i="23" l="1"/>
  <c r="C16" i="23"/>
  <c r="D16" i="23" s="1"/>
  <c r="C18" i="23"/>
  <c r="D18" i="23" s="1"/>
  <c r="C17" i="23"/>
  <c r="D17" i="23" s="1"/>
  <c r="D7" i="23" l="1"/>
  <c r="D22" i="23" l="1"/>
  <c r="D23" i="23" s="1"/>
  <c r="D24" i="23" s="1"/>
  <c r="B36" i="23" s="1"/>
  <c r="I6" i="21" l="1"/>
  <c r="J5" i="21"/>
  <c r="J11" i="21" s="1"/>
</calcChain>
</file>

<file path=xl/sharedStrings.xml><?xml version="1.0" encoding="utf-8"?>
<sst xmlns="http://schemas.openxmlformats.org/spreadsheetml/2006/main" count="63" uniqueCount="60">
  <si>
    <t>№ п.п.</t>
  </si>
  <si>
    <t>Расчет стоимости</t>
  </si>
  <si>
    <t>Наименование объекта проектирования или вида проектных работ</t>
  </si>
  <si>
    <t>а =</t>
  </si>
  <si>
    <t>тыс.руб</t>
  </si>
  <si>
    <t>тыс. руб</t>
  </si>
  <si>
    <t>Стоимость работ,                руб.</t>
  </si>
  <si>
    <t>в =</t>
  </si>
  <si>
    <t>Х =</t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</si>
  <si>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</si>
  <si>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t>Итого</t>
  </si>
  <si>
    <t xml:space="preserve">   Расчет выполнен в ценах на III кв. 2025 г., согласно письму Минстроя России от от 16.07.2025 № 41280-ИФ/09</t>
  </si>
  <si>
    <t>Наименование работ</t>
  </si>
  <si>
    <t>Ремонт, усиление, частичная замена стен и перегородок</t>
  </si>
  <si>
    <t>Ремонт (замена) кровли и ограждающих конструкций</t>
  </si>
  <si>
    <t>Ремонт фасада</t>
  </si>
  <si>
    <t>Ремонт стен и потолков (отделочные работы)</t>
  </si>
  <si>
    <t>Ремонт полов</t>
  </si>
  <si>
    <t>Ремонт (замена) систем отопления и вентиляции</t>
  </si>
  <si>
    <t>Ремонт и усиление фундаментов (цоколя)</t>
  </si>
  <si>
    <t>Ремонт, усиление, частичная замена перекрытий и покрытий</t>
  </si>
  <si>
    <t>Ремонт (замена) окон</t>
  </si>
  <si>
    <t xml:space="preserve">Ремонт (замена) дверей
</t>
  </si>
  <si>
    <t>Ремонт (замена) систем связи, сигнализации и других систем слабых токов</t>
  </si>
  <si>
    <t>Сметная документация</t>
  </si>
  <si>
    <t>Ремонт и усиление лестниц, площадок, крылец</t>
  </si>
  <si>
    <t>м2, площадь подвального помещения</t>
  </si>
  <si>
    <t>м2, площадь вестибюля и холла</t>
  </si>
  <si>
    <t>м2, площадь игровой комнаты</t>
  </si>
  <si>
    <t>м2, площадь танцевального помещения</t>
  </si>
  <si>
    <t>м2, общая площадь 4-х этажного учебного корпуса школы младших классов</t>
  </si>
  <si>
    <t>Коб</t>
  </si>
  <si>
    <t>коэффициент, учитывающий виды работ по зданию или сооружению и их объемы по объекту капитального ремонта, пункт 1.7 Справочника № 96</t>
  </si>
  <si>
    <t>Итоговая относительная стоимость разработки разделов
технической документации для капитального ремонта зданий
и сооружений, 
в процентах (%)</t>
  </si>
  <si>
    <t>Ремонт, усиление, частичная замена конструкций крыши</t>
  </si>
  <si>
    <t>Ремонт (замена) систем энергообеспечения и электроснабжения</t>
  </si>
  <si>
    <t>Ремонт (замена) системы газоснабжения</t>
  </si>
  <si>
    <t>Проект организации строительства (ПОС)</t>
  </si>
  <si>
    <t>доля ремонта крылец относительно доли ремонта лестниц, площадок и крылец</t>
  </si>
  <si>
    <t>м2, общая площадь помещений, подлежащих капитальному ремонту</t>
  </si>
  <si>
    <t>доля ремонта перегородок относительно доли ремонта стен и перегородок</t>
  </si>
  <si>
    <t>итоговая доля ремонта перегородок ремонтируемых помещений (подвальное помещение, вестибюль и холл, игровая комната, конференцзал, танцевальный зал) относительно доли ремонта стен и перегородок всего здания</t>
  </si>
  <si>
    <t>((а + в х Х) х Коб) х Ипр х 1000</t>
  </si>
  <si>
    <t>м2, общая площадь учебного корпуса школы младших классов</t>
  </si>
  <si>
    <t xml:space="preserve">индекс изменения сметной стоимости проектных работ в III кв. 2025 г. </t>
  </si>
  <si>
    <t>м2, площадь конференц-зала</t>
  </si>
  <si>
    <t>Относительная стоимость разработки разделов
технической документации для капитального ремонта зданий и сооружений, в процентах (%)
таблица 12 
Справочника № 96</t>
  </si>
  <si>
    <t>Здания многоэтажные бескаркасные</t>
  </si>
  <si>
    <t>Пример определения стоимости 
проектирования капитального ремонта</t>
  </si>
  <si>
    <t>Общеобразовательные школы, лицеи, гимназии, школы-интернаты, школы искусств, дома детского творчества, колледжи 
(учебный корпус школы младших классов)</t>
  </si>
  <si>
    <t>Требуется определить стоимость проектирования капитального ремонта  4-х этажного учебного корпуса школы младших классов общей площадью 
11 000 м2 со следующим объемом работ:
− ремонт крылец;
− ремонт кровли;
− ремонт стен, потолков, полов, замена перегородок в подвальном помещении (помещения хранения спортивного инвентаря, тира, техпополье 
и другие, 2 000 м2),  вестибюле и холле (300 м2), игровой комнате (80 м2), конференц-зале (260 м2), танцевальном помещении (210 м2);
− ремонт фасада;
− замена систем вентиляции и отопления в вышеуказанных помещениях</t>
  </si>
  <si>
    <t>доля выполняемого объема работ ремонтируемых помещений (подвальное помещение вестибюль и холл, игровая комната конференц-зал, танцевальный зал) относительно капитального ремонта всего здания</t>
  </si>
  <si>
    <t xml:space="preserve">Справочник базовых цен на проектные работы в строительстве «Нормативы подготовки технической документации для капитального ремонта зданий и сооружений жилищно-гражданского назначения»,  утвержденный приказом
Минрегиона России от 12.03.2012 № 96 (далее – Справочник 
№ 96), пункт 3 таблицы 4 </t>
  </si>
  <si>
    <t>Примечания:</t>
  </si>
  <si>
    <r>
      <t>коэффициент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, учитывающий виды работ по зданию или сооружению и их объемы по объекту капитального ремонта, пункт 1.7 Справочника № 96, рассчитываемый с учетом относительных долей разработки разделов, определяемых по согласованию с заказчиком</t>
    </r>
  </si>
  <si>
    <r>
      <t xml:space="preserve">Относительная доля разработки разделов, указанных в графе 2 (размер определяется по согласованию с заказчиком)
</t>
    </r>
    <r>
      <rPr>
        <i/>
        <sz val="12"/>
        <rFont val="Times New Roman"/>
        <family val="1"/>
        <charset val="204"/>
      </rPr>
      <t>(все цифры приведены условно)</t>
    </r>
  </si>
  <si>
    <t>Наименование, номера глав, таблиц, парграфов 
и пунктов НЗ на проектные работы</t>
  </si>
  <si>
    <t>Расчет коэффициента, учитывающего виды и объемы работ по объекту капитального ремонта 
(пункт 1.7 Справочника № 96)</t>
  </si>
  <si>
    <t>Приложение к примеру</t>
  </si>
  <si>
    <t>Расчет приведен в отдельной таблице (приложение к примеру)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</si>
</sst>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0.0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2" fillId="0" borderId="4" xfId="2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2" fontId="5" fillId="0" borderId="10" xfId="1" applyNumberFormat="1" applyFont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5" fontId="5" fillId="0" borderId="11" xfId="1" applyNumberFormat="1" applyFont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 wrapText="1"/>
    </xf>
    <xf numFmtId="2" fontId="1" fillId="0" borderId="17" xfId="1" applyNumberFormat="1" applyFont="1" applyFill="1" applyBorder="1" applyAlignment="1">
      <alignment horizontal="center" vertical="center" wrapText="1"/>
    </xf>
    <xf numFmtId="0" fontId="1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top" wrapText="1"/>
    </xf>
    <xf numFmtId="0" fontId="1" fillId="0" borderId="4" xfId="2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2" fontId="1" fillId="0" borderId="24" xfId="1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166" fontId="1" fillId="0" borderId="3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2" fontId="1" fillId="0" borderId="31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36" xfId="2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/>
    </xf>
    <xf numFmtId="3" fontId="1" fillId="0" borderId="3" xfId="2" applyNumberFormat="1" applyFont="1" applyFill="1" applyBorder="1" applyAlignment="1">
      <alignment horizontal="center" vertical="top" wrapText="1"/>
    </xf>
    <xf numFmtId="3" fontId="1" fillId="0" borderId="8" xfId="2" applyNumberFormat="1" applyFont="1" applyFill="1" applyBorder="1" applyAlignment="1">
      <alignment horizontal="center" vertical="top" wrapText="1"/>
    </xf>
    <xf numFmtId="164" fontId="1" fillId="0" borderId="2" xfId="2" applyNumberFormat="1" applyFont="1" applyBorder="1" applyAlignment="1">
      <alignment horizontal="center" vertical="top" wrapText="1"/>
    </xf>
    <xf numFmtId="164" fontId="1" fillId="0" borderId="3" xfId="2" applyNumberFormat="1" applyFont="1" applyBorder="1" applyAlignment="1">
      <alignment horizontal="center" vertical="top" wrapText="1"/>
    </xf>
    <xf numFmtId="164" fontId="1" fillId="0" borderId="8" xfId="2" applyNumberFormat="1" applyFont="1" applyBorder="1" applyAlignment="1">
      <alignment horizontal="center" vertical="top" wrapText="1"/>
    </xf>
    <xf numFmtId="0" fontId="1" fillId="0" borderId="15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2" xfId="2" applyNumberFormat="1" applyFont="1" applyFill="1" applyBorder="1" applyAlignment="1">
      <alignment horizontal="center" vertical="top" wrapText="1"/>
    </xf>
    <xf numFmtId="0" fontId="1" fillId="0" borderId="0" xfId="2" applyNumberFormat="1" applyFont="1" applyFill="1" applyBorder="1" applyAlignment="1">
      <alignment horizontal="center" vertical="top" wrapText="1"/>
    </xf>
    <xf numFmtId="0" fontId="1" fillId="0" borderId="4" xfId="2" applyFont="1" applyFill="1" applyBorder="1" applyAlignment="1">
      <alignment horizontal="left" vertical="top" wrapText="1"/>
    </xf>
    <xf numFmtId="0" fontId="1" fillId="0" borderId="14" xfId="2" applyFont="1" applyFill="1" applyBorder="1" applyAlignment="1">
      <alignment horizontal="left" vertical="center" wrapText="1"/>
    </xf>
    <xf numFmtId="0" fontId="1" fillId="0" borderId="16" xfId="2" applyFont="1" applyFill="1" applyBorder="1" applyAlignment="1">
      <alignment horizontal="left" vertical="center" wrapText="1"/>
    </xf>
    <xf numFmtId="0" fontId="1" fillId="0" borderId="23" xfId="2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4" xfId="2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28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zoomScale="110" zoomScaleNormal="110" zoomScaleSheetLayoutView="112" workbookViewId="0">
      <selection activeCell="G35" sqref="G35"/>
    </sheetView>
  </sheetViews>
  <sheetFormatPr defaultColWidth="9.140625" defaultRowHeight="15.75" x14ac:dyDescent="0.25"/>
  <cols>
    <col min="1" max="1" width="6.28515625" style="2" customWidth="1"/>
    <col min="2" max="2" width="23.7109375" style="2" customWidth="1"/>
    <col min="3" max="8" width="10.7109375" style="2" customWidth="1"/>
    <col min="9" max="9" width="41.5703125" style="2" customWidth="1"/>
    <col min="10" max="10" width="14.5703125" style="2" customWidth="1"/>
    <col min="11" max="12" width="9.140625" style="2"/>
    <col min="13" max="13" width="7.5703125" style="2" customWidth="1"/>
    <col min="14" max="14" width="12.5703125" style="2" bestFit="1" customWidth="1"/>
    <col min="15" max="16384" width="9.140625" style="2"/>
  </cols>
  <sheetData>
    <row r="1" spans="1:13" ht="62.25" customHeight="1" x14ac:dyDescent="0.25">
      <c r="A1" s="57" t="s">
        <v>48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ht="153" customHeight="1" x14ac:dyDescent="0.25">
      <c r="A2" s="59" t="s">
        <v>50</v>
      </c>
      <c r="B2" s="60"/>
      <c r="C2" s="60"/>
      <c r="D2" s="60"/>
      <c r="E2" s="60"/>
      <c r="F2" s="60"/>
      <c r="G2" s="60"/>
      <c r="H2" s="60"/>
      <c r="I2" s="60"/>
      <c r="J2" s="60"/>
    </row>
    <row r="3" spans="1:13" ht="32.25" customHeight="1" x14ac:dyDescent="0.25">
      <c r="A3" s="65" t="s">
        <v>11</v>
      </c>
      <c r="B3" s="65"/>
      <c r="C3" s="65"/>
      <c r="D3" s="65"/>
      <c r="E3" s="65"/>
      <c r="F3" s="65"/>
      <c r="G3" s="65"/>
      <c r="H3" s="65"/>
      <c r="I3" s="65"/>
      <c r="J3" s="66"/>
      <c r="M3" s="6"/>
    </row>
    <row r="4" spans="1:13" ht="87" customHeight="1" x14ac:dyDescent="0.25">
      <c r="A4" s="1" t="s">
        <v>0</v>
      </c>
      <c r="B4" s="1" t="s">
        <v>2</v>
      </c>
      <c r="C4" s="61" t="s">
        <v>56</v>
      </c>
      <c r="D4" s="62"/>
      <c r="E4" s="62"/>
      <c r="F4" s="62"/>
      <c r="G4" s="62"/>
      <c r="H4" s="63"/>
      <c r="I4" s="5" t="s">
        <v>1</v>
      </c>
      <c r="J4" s="1" t="s">
        <v>6</v>
      </c>
      <c r="M4" s="6"/>
    </row>
    <row r="5" spans="1:13" ht="125.25" customHeight="1" x14ac:dyDescent="0.25">
      <c r="A5" s="67">
        <v>1</v>
      </c>
      <c r="B5" s="69" t="s">
        <v>49</v>
      </c>
      <c r="C5" s="64" t="s">
        <v>52</v>
      </c>
      <c r="D5" s="64"/>
      <c r="E5" s="64"/>
      <c r="F5" s="64"/>
      <c r="G5" s="64"/>
      <c r="H5" s="64"/>
      <c r="I5" s="16" t="s">
        <v>42</v>
      </c>
      <c r="J5" s="49">
        <f>((D6+D7*D8)*D9)*D10*1000</f>
        <v>1037428</v>
      </c>
      <c r="M5" s="6"/>
    </row>
    <row r="6" spans="1:13" ht="25.5" customHeight="1" x14ac:dyDescent="0.25">
      <c r="A6" s="68"/>
      <c r="B6" s="69"/>
      <c r="C6" s="10" t="s">
        <v>3</v>
      </c>
      <c r="D6" s="4">
        <v>226</v>
      </c>
      <c r="E6" s="70" t="s">
        <v>4</v>
      </c>
      <c r="F6" s="71"/>
      <c r="G6" s="71"/>
      <c r="H6" s="71"/>
      <c r="I6" s="47" t="str">
        <f>CONCATENATE("((",D6," + ",D7," х ",D8,") х ",D9,") х ",D10," х 1000")</f>
        <v>((226 + 0,08 х 11000) х 0,14) х 6,7 х 1000</v>
      </c>
      <c r="J6" s="50"/>
      <c r="M6" s="6"/>
    </row>
    <row r="7" spans="1:13" ht="25.5" customHeight="1" x14ac:dyDescent="0.25">
      <c r="A7" s="68"/>
      <c r="B7" s="69"/>
      <c r="C7" s="11" t="s">
        <v>7</v>
      </c>
      <c r="D7" s="7">
        <v>0.08</v>
      </c>
      <c r="E7" s="70" t="s">
        <v>5</v>
      </c>
      <c r="F7" s="71"/>
      <c r="G7" s="71"/>
      <c r="H7" s="71"/>
      <c r="I7" s="47"/>
      <c r="J7" s="50"/>
      <c r="M7" s="6"/>
    </row>
    <row r="8" spans="1:13" ht="57.75" customHeight="1" x14ac:dyDescent="0.25">
      <c r="A8" s="68"/>
      <c r="B8" s="69"/>
      <c r="C8" s="12" t="s">
        <v>8</v>
      </c>
      <c r="D8" s="8">
        <v>11000</v>
      </c>
      <c r="E8" s="70" t="s">
        <v>43</v>
      </c>
      <c r="F8" s="71"/>
      <c r="G8" s="71"/>
      <c r="H8" s="71"/>
      <c r="I8" s="47"/>
      <c r="J8" s="50"/>
    </row>
    <row r="9" spans="1:13" ht="135.75" customHeight="1" x14ac:dyDescent="0.25">
      <c r="A9" s="68"/>
      <c r="B9" s="69"/>
      <c r="C9" s="39" t="s">
        <v>31</v>
      </c>
      <c r="D9" s="23">
        <f>'Расчет коэфф на объем'!B36</f>
        <v>0.14000000000000001</v>
      </c>
      <c r="E9" s="71" t="s">
        <v>54</v>
      </c>
      <c r="F9" s="71"/>
      <c r="G9" s="71"/>
      <c r="H9" s="72"/>
      <c r="I9" s="47"/>
      <c r="J9" s="50"/>
    </row>
    <row r="10" spans="1:13" ht="39" customHeight="1" x14ac:dyDescent="0.25">
      <c r="A10" s="68"/>
      <c r="B10" s="69"/>
      <c r="C10" s="13" t="s">
        <v>9</v>
      </c>
      <c r="D10" s="9">
        <v>6.7</v>
      </c>
      <c r="E10" s="52" t="s">
        <v>44</v>
      </c>
      <c r="F10" s="53"/>
      <c r="G10" s="53"/>
      <c r="H10" s="53"/>
      <c r="I10" s="48"/>
      <c r="J10" s="51"/>
    </row>
    <row r="11" spans="1:13" ht="39" customHeight="1" x14ac:dyDescent="0.25">
      <c r="A11" s="3">
        <v>2</v>
      </c>
      <c r="B11" s="54" t="s">
        <v>10</v>
      </c>
      <c r="C11" s="55"/>
      <c r="D11" s="55"/>
      <c r="E11" s="55"/>
      <c r="F11" s="55"/>
      <c r="G11" s="55"/>
      <c r="H11" s="55"/>
      <c r="I11" s="56"/>
      <c r="J11" s="17">
        <f>J5</f>
        <v>1037428</v>
      </c>
    </row>
    <row r="13" spans="1:13" x14ac:dyDescent="0.25">
      <c r="B13" s="2" t="s">
        <v>53</v>
      </c>
    </row>
    <row r="14" spans="1:13" x14ac:dyDescent="0.25">
      <c r="A14"/>
      <c r="B14" s="2" t="s">
        <v>59</v>
      </c>
    </row>
  </sheetData>
  <mergeCells count="15">
    <mergeCell ref="I6:I10"/>
    <mergeCell ref="J5:J10"/>
    <mergeCell ref="E10:H10"/>
    <mergeCell ref="B11:I11"/>
    <mergeCell ref="A1:J1"/>
    <mergeCell ref="A2:J2"/>
    <mergeCell ref="C4:H4"/>
    <mergeCell ref="C5:H5"/>
    <mergeCell ref="A3:J3"/>
    <mergeCell ref="A5:A10"/>
    <mergeCell ref="B5:B10"/>
    <mergeCell ref="E6:H6"/>
    <mergeCell ref="E7:H7"/>
    <mergeCell ref="E8:H8"/>
    <mergeCell ref="E9:H9"/>
  </mergeCells>
  <pageMargins left="0.7" right="0.7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opLeftCell="A24" zoomScaleNormal="100" zoomScaleSheetLayoutView="106" workbookViewId="0">
      <selection activeCell="F32" sqref="F32"/>
    </sheetView>
  </sheetViews>
  <sheetFormatPr defaultColWidth="9.140625" defaultRowHeight="15.75" x14ac:dyDescent="0.25"/>
  <cols>
    <col min="1" max="1" width="39.42578125" style="2" customWidth="1"/>
    <col min="2" max="2" width="29.5703125" style="2" customWidth="1"/>
    <col min="3" max="3" width="24.42578125" style="2" customWidth="1"/>
    <col min="4" max="4" width="29.140625" style="2" customWidth="1"/>
    <col min="5" max="5" width="13.7109375" style="2" bestFit="1" customWidth="1"/>
    <col min="6" max="6" width="16.28515625" style="2" customWidth="1"/>
    <col min="7" max="7" width="7.5703125" style="2" customWidth="1"/>
    <col min="8" max="8" width="12.5703125" style="2" bestFit="1" customWidth="1"/>
    <col min="9" max="16384" width="9.140625" style="2"/>
  </cols>
  <sheetData>
    <row r="1" spans="1:5" x14ac:dyDescent="0.25">
      <c r="D1" s="2" t="s">
        <v>58</v>
      </c>
    </row>
    <row r="2" spans="1:5" ht="62.25" customHeight="1" x14ac:dyDescent="0.25">
      <c r="A2" s="73" t="s">
        <v>57</v>
      </c>
      <c r="B2" s="73"/>
      <c r="C2" s="73"/>
      <c r="D2" s="73"/>
    </row>
    <row r="3" spans="1:5" ht="144.75" customHeight="1" x14ac:dyDescent="0.25">
      <c r="A3" s="74" t="s">
        <v>12</v>
      </c>
      <c r="B3" s="45" t="s">
        <v>46</v>
      </c>
      <c r="C3" s="75" t="s">
        <v>55</v>
      </c>
      <c r="D3" s="80" t="s">
        <v>33</v>
      </c>
    </row>
    <row r="4" spans="1:5" ht="36" customHeight="1" x14ac:dyDescent="0.25">
      <c r="A4" s="74"/>
      <c r="B4" s="45" t="s">
        <v>47</v>
      </c>
      <c r="C4" s="75"/>
      <c r="D4" s="81"/>
    </row>
    <row r="5" spans="1:5" ht="15" customHeight="1" x14ac:dyDescent="0.25">
      <c r="A5" s="18">
        <v>1</v>
      </c>
      <c r="B5" s="18">
        <v>2</v>
      </c>
      <c r="C5" s="20">
        <v>4</v>
      </c>
      <c r="D5" s="18">
        <v>5</v>
      </c>
    </row>
    <row r="6" spans="1:5" s="27" customFormat="1" ht="36.75" customHeight="1" x14ac:dyDescent="0.25">
      <c r="A6" s="24" t="s">
        <v>19</v>
      </c>
      <c r="B6" s="21">
        <v>4.9000000000000004</v>
      </c>
      <c r="C6" s="28">
        <v>0</v>
      </c>
      <c r="D6" s="28">
        <f>B6*C6</f>
        <v>0</v>
      </c>
    </row>
    <row r="7" spans="1:5" s="27" customFormat="1" ht="36.75" customHeight="1" x14ac:dyDescent="0.25">
      <c r="A7" s="24" t="s">
        <v>13</v>
      </c>
      <c r="B7" s="21">
        <v>14</v>
      </c>
      <c r="C7" s="28">
        <f>A34</f>
        <v>0.13</v>
      </c>
      <c r="D7" s="28">
        <f t="shared" ref="D7:D21" si="0">B7*C7</f>
        <v>1.82</v>
      </c>
    </row>
    <row r="8" spans="1:5" s="27" customFormat="1" ht="36.75" customHeight="1" x14ac:dyDescent="0.25">
      <c r="A8" s="24" t="s">
        <v>25</v>
      </c>
      <c r="B8" s="22">
        <v>2</v>
      </c>
      <c r="C8" s="41">
        <f>A35</f>
        <v>0.3</v>
      </c>
      <c r="D8" s="28">
        <f t="shared" si="0"/>
        <v>0.6</v>
      </c>
    </row>
    <row r="9" spans="1:5" s="27" customFormat="1" ht="36.75" customHeight="1" x14ac:dyDescent="0.25">
      <c r="A9" s="24" t="s">
        <v>20</v>
      </c>
      <c r="B9" s="22">
        <v>18.3</v>
      </c>
      <c r="C9" s="28">
        <v>0</v>
      </c>
      <c r="D9" s="28">
        <f t="shared" si="0"/>
        <v>0</v>
      </c>
    </row>
    <row r="10" spans="1:5" s="27" customFormat="1" ht="36.75" customHeight="1" x14ac:dyDescent="0.25">
      <c r="A10" s="24" t="s">
        <v>34</v>
      </c>
      <c r="B10" s="22">
        <v>5.0999999999999996</v>
      </c>
      <c r="C10" s="28">
        <v>0</v>
      </c>
      <c r="D10" s="28">
        <f t="shared" si="0"/>
        <v>0</v>
      </c>
    </row>
    <row r="11" spans="1:5" s="27" customFormat="1" ht="36.75" customHeight="1" x14ac:dyDescent="0.25">
      <c r="A11" s="24" t="s">
        <v>14</v>
      </c>
      <c r="B11" s="22">
        <v>2.1</v>
      </c>
      <c r="C11" s="28">
        <v>1</v>
      </c>
      <c r="D11" s="28">
        <f t="shared" si="0"/>
        <v>2.1</v>
      </c>
    </row>
    <row r="12" spans="1:5" s="27" customFormat="1" ht="36.75" customHeight="1" x14ac:dyDescent="0.25">
      <c r="A12" s="24" t="s">
        <v>15</v>
      </c>
      <c r="B12" s="22">
        <v>4</v>
      </c>
      <c r="C12" s="28">
        <v>1</v>
      </c>
      <c r="D12" s="28">
        <f t="shared" si="0"/>
        <v>4</v>
      </c>
    </row>
    <row r="13" spans="1:5" s="27" customFormat="1" ht="36.75" customHeight="1" x14ac:dyDescent="0.25">
      <c r="A13" s="33" t="s">
        <v>21</v>
      </c>
      <c r="B13" s="22">
        <v>5</v>
      </c>
      <c r="C13" s="28">
        <v>0</v>
      </c>
      <c r="D13" s="28">
        <f t="shared" si="0"/>
        <v>0</v>
      </c>
    </row>
    <row r="14" spans="1:5" s="27" customFormat="1" ht="36.75" customHeight="1" x14ac:dyDescent="0.25">
      <c r="A14" s="24" t="s">
        <v>22</v>
      </c>
      <c r="B14" s="22">
        <v>3.5</v>
      </c>
      <c r="C14" s="28">
        <v>0</v>
      </c>
      <c r="D14" s="28">
        <f t="shared" si="0"/>
        <v>0</v>
      </c>
    </row>
    <row r="15" spans="1:5" s="27" customFormat="1" ht="36.75" customHeight="1" x14ac:dyDescent="0.25">
      <c r="A15" s="25" t="s">
        <v>34</v>
      </c>
      <c r="B15" s="15">
        <v>2.1</v>
      </c>
      <c r="C15" s="28">
        <v>0</v>
      </c>
      <c r="D15" s="28">
        <f t="shared" si="0"/>
        <v>0</v>
      </c>
    </row>
    <row r="16" spans="1:5" s="27" customFormat="1" ht="36.75" customHeight="1" x14ac:dyDescent="0.25">
      <c r="A16" s="25" t="s">
        <v>16</v>
      </c>
      <c r="B16" s="15">
        <v>4</v>
      </c>
      <c r="C16" s="32">
        <f>A25</f>
        <v>0.26</v>
      </c>
      <c r="D16" s="28">
        <f t="shared" si="0"/>
        <v>1.04</v>
      </c>
      <c r="E16" s="29"/>
    </row>
    <row r="17" spans="1:6" s="27" customFormat="1" ht="36.75" customHeight="1" x14ac:dyDescent="0.25">
      <c r="A17" s="25" t="s">
        <v>17</v>
      </c>
      <c r="B17" s="15">
        <v>6</v>
      </c>
      <c r="C17" s="32">
        <f>A25</f>
        <v>0.26</v>
      </c>
      <c r="D17" s="28">
        <f t="shared" si="0"/>
        <v>1.56</v>
      </c>
    </row>
    <row r="18" spans="1:6" s="27" customFormat="1" ht="36.75" customHeight="1" x14ac:dyDescent="0.25">
      <c r="A18" s="25" t="s">
        <v>18</v>
      </c>
      <c r="B18" s="15">
        <v>6</v>
      </c>
      <c r="C18" s="32">
        <f>A25</f>
        <v>0.26</v>
      </c>
      <c r="D18" s="28">
        <f t="shared" si="0"/>
        <v>1.56</v>
      </c>
      <c r="F18" s="30"/>
    </row>
    <row r="19" spans="1:6" s="27" customFormat="1" ht="42.75" customHeight="1" x14ac:dyDescent="0.25">
      <c r="A19" s="25" t="s">
        <v>35</v>
      </c>
      <c r="B19" s="15">
        <v>4</v>
      </c>
      <c r="C19" s="28">
        <v>0</v>
      </c>
      <c r="D19" s="28">
        <f t="shared" si="0"/>
        <v>0</v>
      </c>
    </row>
    <row r="20" spans="1:6" s="27" customFormat="1" ht="48" customHeight="1" x14ac:dyDescent="0.25">
      <c r="A20" s="25" t="s">
        <v>23</v>
      </c>
      <c r="B20" s="15">
        <v>5</v>
      </c>
      <c r="C20" s="28">
        <v>0</v>
      </c>
      <c r="D20" s="28">
        <f t="shared" si="0"/>
        <v>0</v>
      </c>
    </row>
    <row r="21" spans="1:6" s="27" customFormat="1" ht="36.75" customHeight="1" x14ac:dyDescent="0.25">
      <c r="A21" s="25" t="s">
        <v>36</v>
      </c>
      <c r="B21" s="15">
        <v>5</v>
      </c>
      <c r="C21" s="28">
        <v>0</v>
      </c>
      <c r="D21" s="28">
        <f t="shared" si="0"/>
        <v>0</v>
      </c>
    </row>
    <row r="22" spans="1:6" s="27" customFormat="1" ht="36.75" customHeight="1" x14ac:dyDescent="0.25">
      <c r="A22" s="43" t="s">
        <v>37</v>
      </c>
      <c r="B22" s="44">
        <v>4</v>
      </c>
      <c r="C22" s="40"/>
      <c r="D22" s="40">
        <f>(SUM(D6:D21)*B22/(B24-B22-B23))</f>
        <v>0.56000000000000005</v>
      </c>
    </row>
    <row r="23" spans="1:6" s="27" customFormat="1" ht="36.75" customHeight="1" x14ac:dyDescent="0.25">
      <c r="A23" s="43" t="s">
        <v>24</v>
      </c>
      <c r="B23" s="44">
        <v>5</v>
      </c>
      <c r="C23" s="40"/>
      <c r="D23" s="40">
        <f>(SUM(D6:D22)*B23/(B24-B23))</f>
        <v>0.7</v>
      </c>
    </row>
    <row r="24" spans="1:6" s="27" customFormat="1" ht="36.75" customHeight="1" x14ac:dyDescent="0.25">
      <c r="A24" s="26" t="s">
        <v>10</v>
      </c>
      <c r="B24" s="15">
        <f>SUM(B6:B23)</f>
        <v>100</v>
      </c>
      <c r="C24" s="15"/>
      <c r="D24" s="42">
        <f>SUM(D6:D23)</f>
        <v>13.94</v>
      </c>
    </row>
    <row r="25" spans="1:6" ht="52.5" customHeight="1" x14ac:dyDescent="0.25">
      <c r="A25" s="34">
        <f>A27/A26</f>
        <v>0.26</v>
      </c>
      <c r="B25" s="89" t="s">
        <v>51</v>
      </c>
      <c r="C25" s="90"/>
      <c r="D25" s="91"/>
    </row>
    <row r="26" spans="1:6" ht="23.25" customHeight="1" x14ac:dyDescent="0.25">
      <c r="A26" s="35">
        <v>11000</v>
      </c>
      <c r="B26" s="76" t="s">
        <v>30</v>
      </c>
      <c r="C26" s="77"/>
      <c r="D26" s="78"/>
    </row>
    <row r="27" spans="1:6" ht="23.25" customHeight="1" x14ac:dyDescent="0.25">
      <c r="A27" s="36">
        <f>A28+A29+A30+A31+A32</f>
        <v>2850</v>
      </c>
      <c r="B27" s="76" t="s">
        <v>39</v>
      </c>
      <c r="C27" s="77"/>
      <c r="D27" s="78"/>
    </row>
    <row r="28" spans="1:6" ht="23.25" customHeight="1" x14ac:dyDescent="0.25">
      <c r="A28" s="36">
        <v>2000</v>
      </c>
      <c r="B28" s="76" t="s">
        <v>26</v>
      </c>
      <c r="C28" s="77"/>
      <c r="D28" s="78"/>
    </row>
    <row r="29" spans="1:6" ht="23.25" customHeight="1" x14ac:dyDescent="0.25">
      <c r="A29" s="36">
        <v>300</v>
      </c>
      <c r="B29" s="76" t="s">
        <v>27</v>
      </c>
      <c r="C29" s="77"/>
      <c r="D29" s="78"/>
    </row>
    <row r="30" spans="1:6" ht="23.25" customHeight="1" x14ac:dyDescent="0.25">
      <c r="A30" s="36">
        <v>80</v>
      </c>
      <c r="B30" s="76" t="s">
        <v>28</v>
      </c>
      <c r="C30" s="77"/>
      <c r="D30" s="78"/>
    </row>
    <row r="31" spans="1:6" ht="23.25" customHeight="1" x14ac:dyDescent="0.25">
      <c r="A31" s="37">
        <v>260</v>
      </c>
      <c r="B31" s="87" t="s">
        <v>45</v>
      </c>
      <c r="C31" s="87"/>
      <c r="D31" s="88"/>
    </row>
    <row r="32" spans="1:6" ht="23.25" customHeight="1" x14ac:dyDescent="0.25">
      <c r="A32" s="36">
        <v>210</v>
      </c>
      <c r="B32" s="76" t="s">
        <v>29</v>
      </c>
      <c r="C32" s="77"/>
      <c r="D32" s="78"/>
    </row>
    <row r="33" spans="1:4" ht="23.25" customHeight="1" x14ac:dyDescent="0.25">
      <c r="A33" s="38">
        <f>1/2</f>
        <v>0.5</v>
      </c>
      <c r="B33" s="76" t="s">
        <v>40</v>
      </c>
      <c r="C33" s="77"/>
      <c r="D33" s="78"/>
    </row>
    <row r="34" spans="1:4" ht="54.75" customHeight="1" x14ac:dyDescent="0.25">
      <c r="A34" s="38">
        <f>A33*A25</f>
        <v>0.13</v>
      </c>
      <c r="B34" s="84" t="s">
        <v>41</v>
      </c>
      <c r="C34" s="85"/>
      <c r="D34" s="86"/>
    </row>
    <row r="35" spans="1:4" ht="30" customHeight="1" x14ac:dyDescent="0.25">
      <c r="A35" s="31">
        <f>1/3</f>
        <v>0.3</v>
      </c>
      <c r="B35" s="82" t="s">
        <v>38</v>
      </c>
      <c r="C35" s="82"/>
      <c r="D35" s="83"/>
    </row>
    <row r="36" spans="1:4" ht="60.75" customHeight="1" x14ac:dyDescent="0.25">
      <c r="A36" s="19" t="s">
        <v>31</v>
      </c>
      <c r="B36" s="46">
        <f>D24/100</f>
        <v>0.14000000000000001</v>
      </c>
      <c r="C36" s="79" t="s">
        <v>32</v>
      </c>
      <c r="D36" s="79"/>
    </row>
    <row r="37" spans="1:4" ht="19.5" customHeight="1" x14ac:dyDescent="0.25"/>
    <row r="41" spans="1:4" x14ac:dyDescent="0.25">
      <c r="D41" s="14"/>
    </row>
    <row r="50" ht="15.75" customHeight="1" x14ac:dyDescent="0.25"/>
  </sheetData>
  <mergeCells count="16">
    <mergeCell ref="C36:D36"/>
    <mergeCell ref="D3:D4"/>
    <mergeCell ref="B35:D35"/>
    <mergeCell ref="B33:D33"/>
    <mergeCell ref="B34:D34"/>
    <mergeCell ref="B31:D31"/>
    <mergeCell ref="B32:D32"/>
    <mergeCell ref="B25:D25"/>
    <mergeCell ref="B28:D28"/>
    <mergeCell ref="B29:D29"/>
    <mergeCell ref="B30:D30"/>
    <mergeCell ref="A2:D2"/>
    <mergeCell ref="A3:A4"/>
    <mergeCell ref="C3:C4"/>
    <mergeCell ref="B26:D26"/>
    <mergeCell ref="B27:D27"/>
  </mergeCells>
  <pageMargins left="0.7" right="0.7" top="0.75" bottom="0.75" header="0.3" footer="0.3"/>
  <pageSetup paperSize="9" scale="71" fitToHeight="0" orientation="portrait" r:id="rId1"/>
  <rowBreaks count="1" manualBreakCount="1">
    <brk id="2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расчета</vt:lpstr>
      <vt:lpstr>Расчет коэфф на объем</vt:lpstr>
      <vt:lpstr>'Расчет коэфф на объем'!Область_печати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Черняков Вячеслав Александрович</cp:lastModifiedBy>
  <cp:lastPrinted>2025-05-28T11:02:18Z</cp:lastPrinted>
  <dcterms:created xsi:type="dcterms:W3CDTF">2022-09-14T12:23:02Z</dcterms:created>
  <dcterms:modified xsi:type="dcterms:W3CDTF">2025-08-25T14:54:32Z</dcterms:modified>
</cp:coreProperties>
</file>