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баралеев\письма\"/>
    </mc:Choice>
  </mc:AlternateContent>
  <bookViews>
    <workbookView xWindow="0" yWindow="0" windowWidth="18930" windowHeight="11505" tabRatio="683"/>
  </bookViews>
  <sheets>
    <sheet name="Пример расчета" sheetId="20" r:id="rId1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0" l="1"/>
  <c r="G13" i="20"/>
  <c r="F5" i="20"/>
  <c r="G38" i="20" l="1"/>
  <c r="G30" i="20"/>
  <c r="F30" i="20"/>
  <c r="F20" i="20"/>
  <c r="D23" i="20"/>
  <c r="E24" i="20" s="1"/>
  <c r="E9" i="20"/>
  <c r="D17" i="20"/>
  <c r="F13" i="20" s="1"/>
  <c r="G5" i="20" l="1"/>
  <c r="G20" i="20"/>
</calcChain>
</file>

<file path=xl/sharedStrings.xml><?xml version="1.0" encoding="utf-8"?>
<sst xmlns="http://schemas.openxmlformats.org/spreadsheetml/2006/main" count="63" uniqueCount="37">
  <si>
    <t>№ п.п.</t>
  </si>
  <si>
    <t>Расчет стоимости</t>
  </si>
  <si>
    <t>Наименование объекта проектирования или вида проектных работ</t>
  </si>
  <si>
    <t>Пример определения стоимости проектирования 
линейных сооружений кабельной электрической линии</t>
  </si>
  <si>
    <t>а =</t>
  </si>
  <si>
    <t>тыс.руб</t>
  </si>
  <si>
    <t>тыс. руб</t>
  </si>
  <si>
    <t>м, кабельная линия напряжением 10 кВ, прокладываемая в отдельной траншее</t>
  </si>
  <si>
    <t>Стоимость работ,                руб.</t>
  </si>
  <si>
    <t>Требуется определить стоимость проектирования электроснабжения объекта капитального строительства, предусматривающего следующие линейные сооружения кабельной электрической линии:
− кабельная электрическая линия протяженностью 550 м напряжением 10 кВ, в том числе:
     • 2 кабельные электрические линии протяженностью 50 м каждая прокладываются параллельно в одной траншее;
     • 1 кабельная электрическая линия протяженностью 450 м прокладывается в отдельной траншее;
− кабельная электрическая линия протяженностью 505 м напряжением 0,4 кВ, в том числе:
     • 3 кабельные электрические линии протяженностью 115 м каждая прокладываются параллельно в одной траншее;
     • 1 кабельная электрическая линия протяженностью 35 м прокладывается в отдельной траншее;
     • 1 кабельная электрическая линия протяженностью 125 м прокладывается в отдельной траншее</t>
  </si>
  <si>
    <t xml:space="preserve">Нормативные затраты на работы по подготовке проектной документации для строительства, реконструкции сетей инженерно-технического обеспечения и объектов инфраструктуры, установленные приказом Минстроя России от 28.11.2023 № 847/пр 
(далее – НЗ № 847/пр), 
Таблица 3.11 пункт 1
</t>
  </si>
  <si>
    <t xml:space="preserve">индекс пересчета II кв. 2024 г. </t>
  </si>
  <si>
    <t>коэффициент на проектирование сооружений кабельной электрической линии напряжением до 1 кВ пункт 3 таблицы 3.11.1 НЗ № 847/пр</t>
  </si>
  <si>
    <t>в =</t>
  </si>
  <si>
    <t>Х =</t>
  </si>
  <si>
    <t xml:space="preserve">   Расчет выполнен в ценах на 2 кв. 2024 г., согласно письму Минстроя России от 27.04.2024 № 24796-АЛ/09</t>
  </si>
  <si>
    <r>
      <t>И</t>
    </r>
    <r>
      <rPr>
        <vertAlign val="subscript"/>
        <sz val="12"/>
        <rFont val="Times New Roman"/>
        <family val="1"/>
        <charset val="204"/>
      </rPr>
      <t>пр</t>
    </r>
    <r>
      <rPr>
        <sz val="12"/>
        <rFont val="Times New Roman"/>
        <family val="1"/>
        <charset val="204"/>
      </rPr>
      <t xml:space="preserve"> =</t>
    </r>
  </si>
  <si>
    <r>
      <t>К</t>
    </r>
    <r>
      <rPr>
        <vertAlign val="sub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=</t>
    </r>
  </si>
  <si>
    <t xml:space="preserve">Сооружения кабельной электрической линии напряжением 10 кВ
</t>
  </si>
  <si>
    <t xml:space="preserve">НЗ № 847/пр, 
Таблица 3.11 пункт 1
</t>
  </si>
  <si>
    <t>Храсч*</t>
  </si>
  <si>
    <t xml:space="preserve"> * Учитывая, что значение натурального показателя объекта 50 п.м., а в пункте 1 таблице 3.11 НЗ минимальное значение 100 п.м., то  расчетное значение натурального показателя необходимо определить по формуле (8.2), приведенной в подпункте 1 пункта 131 Методики определения стоимости работ по подготовке проектной документации, утвержденной приказом Минстроя России от 01.10.2021 № 707/пр.</t>
  </si>
  <si>
    <t>70 = (0,4*100+0,6*50)</t>
  </si>
  <si>
    <t xml:space="preserve">Сооружения кабельной электрической линии напряжением 0,4 кВ
</t>
  </si>
  <si>
    <t>протяженность участков кабельных линий напряжением 0,4 кВ (за исключением протяженности участков кабельной линии параллельной прокладки одним способом (в данном случае - несколько линий в одной траншее)</t>
  </si>
  <si>
    <t>м, кабельная линия напряжением 0,4 кВ, прокладываемая в отдельной траншее</t>
  </si>
  <si>
    <t>протяженность участков кабельных линий напряжением 10 кВ (за исключением протяженности участка кабельной линии параллельной прокладки  (в данном случае - несколько линий в одной траншее)</t>
  </si>
  <si>
    <t xml:space="preserve">Сооружения кабельной электрической линии напряжением 10 кВ, прокладываемые параллельно в одной траншее (последующие после первого кабеля)
</t>
  </si>
  <si>
    <t>Протяженность участка второго кабеля сооружения кабельной линии напряжением 10 кВ, прокладываемого параллельно одной траншее</t>
  </si>
  <si>
    <t>м, кабельная линия напряжением 0,4 кВ, прокладываемая в отдельной траншее (за исключением протяженности участка второго и третьего кабелей сооружения кабельной линии параллельной прокладки одним способом (в данном случае - 3 линии в одной траншее)</t>
  </si>
  <si>
    <t xml:space="preserve">Сооружения кабельной электрической линии напряжением 0,4 кВ прокладываемые параллельно в одной траншее (последующие после первого кабеля)
</t>
  </si>
  <si>
    <t>м, кабельная линия напряжением 10 кВ, прокладываемая в отдельной траншее (за исключением протяженности второго кабеля сооружения кабельной линии параллельной прокладки  (в данном случае - 2 линии в одной траншее)</t>
  </si>
  <si>
    <t xml:space="preserve">количество последующих после первой кабельной линии </t>
  </si>
  <si>
    <t>Протяженность участка второго и третьего кабеля сооружения кабельной линии напряжением 0,4 кВ прокладываемые одним способом (в данном случае - 2 параллельной кабельные линии в траншее)</t>
  </si>
  <si>
    <t>Наименование, номера глав, таблиц, параграфов и пунктов НЗ на проектные работы</t>
  </si>
  <si>
    <t>коэффициент на проектирование для каждого последующего после первого кабеля сооружения кабельной электрической линии, прокладываемого одинаковым способом,
пункт 2 таблицы 3.11.1 НЗ № 847/пр</t>
  </si>
  <si>
    <t>ИТОГО по п.п. 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</si>
</sst>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\ _₽_-;\-* #,##0\ _₽_-;_-* &quot;-&quot;??\ _₽_-;_-@_-"/>
    <numFmt numFmtId="167" formatCode="0.0"/>
    <numFmt numFmtId="170" formatCode="_-* #,##0.000\ _₽_-;\-* #,##0.000\ _₽_-;_-* &quot;-&quot;??\ _₽_-;_-@_-"/>
  </numFmts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164" fontId="1" fillId="0" borderId="0" xfId="2" applyNumberFormat="1" applyFont="1" applyFill="1" applyBorder="1"/>
    <xf numFmtId="0" fontId="2" fillId="0" borderId="9" xfId="2" applyFont="1" applyFill="1" applyBorder="1" applyAlignment="1">
      <alignment horizontal="center" vertical="center" wrapText="1"/>
    </xf>
    <xf numFmtId="3" fontId="1" fillId="0" borderId="5" xfId="2" applyNumberFormat="1" applyFont="1" applyFill="1" applyBorder="1" applyAlignment="1">
      <alignment horizontal="center" vertical="center" wrapText="1"/>
    </xf>
    <xf numFmtId="0" fontId="1" fillId="0" borderId="8" xfId="2" applyFont="1" applyFill="1" applyBorder="1" applyAlignment="1">
      <alignment horizontal="left" vertical="center" wrapText="1"/>
    </xf>
    <xf numFmtId="0" fontId="1" fillId="0" borderId="0" xfId="2" applyFont="1" applyFill="1" applyBorder="1"/>
    <xf numFmtId="0" fontId="1" fillId="0" borderId="7" xfId="2" applyFont="1" applyFill="1" applyBorder="1" applyAlignment="1">
      <alignment horizontal="right" vertical="center"/>
    </xf>
    <xf numFmtId="165" fontId="1" fillId="0" borderId="0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9" xfId="0" applyFont="1" applyBorder="1"/>
    <xf numFmtId="2" fontId="1" fillId="0" borderId="0" xfId="0" applyNumberFormat="1" applyFont="1"/>
    <xf numFmtId="1" fontId="1" fillId="0" borderId="0" xfId="0" applyNumberFormat="1" applyFont="1"/>
    <xf numFmtId="166" fontId="1" fillId="0" borderId="0" xfId="1" applyNumberFormat="1" applyFont="1"/>
    <xf numFmtId="166" fontId="1" fillId="0" borderId="2" xfId="2" applyNumberFormat="1" applyFont="1" applyBorder="1" applyAlignment="1">
      <alignment vertical="center"/>
    </xf>
    <xf numFmtId="166" fontId="1" fillId="0" borderId="6" xfId="1" applyNumberFormat="1" applyFont="1" applyFill="1" applyBorder="1" applyAlignment="1">
      <alignment horizontal="center" vertical="center" wrapText="1"/>
    </xf>
    <xf numFmtId="166" fontId="1" fillId="0" borderId="6" xfId="2" applyNumberFormat="1" applyFont="1" applyFill="1" applyBorder="1" applyAlignment="1">
      <alignment horizontal="center" vertical="center" wrapText="1"/>
    </xf>
    <xf numFmtId="164" fontId="4" fillId="0" borderId="0" xfId="0" applyNumberFormat="1" applyFont="1"/>
    <xf numFmtId="0" fontId="1" fillId="0" borderId="0" xfId="2" applyFont="1" applyBorder="1" applyAlignment="1">
      <alignment horizontal="center" vertical="center" wrapText="1"/>
    </xf>
    <xf numFmtId="165" fontId="1" fillId="0" borderId="8" xfId="1" applyNumberFormat="1" applyFont="1" applyFill="1" applyBorder="1" applyAlignment="1">
      <alignment horizontal="left" vertical="center" wrapText="1"/>
    </xf>
    <xf numFmtId="170" fontId="5" fillId="0" borderId="0" xfId="1" applyNumberFormat="1" applyFont="1"/>
    <xf numFmtId="2" fontId="1" fillId="0" borderId="0" xfId="1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164" fontId="1" fillId="0" borderId="0" xfId="2" applyNumberFormat="1" applyFont="1" applyFill="1" applyBorder="1" applyAlignment="1">
      <alignment horizontal="left" vertical="center"/>
    </xf>
    <xf numFmtId="164" fontId="1" fillId="0" borderId="0" xfId="1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/>
    </xf>
    <xf numFmtId="164" fontId="1" fillId="0" borderId="0" xfId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/>
    <xf numFmtId="167" fontId="1" fillId="0" borderId="0" xfId="0" applyNumberFormat="1" applyFont="1" applyFill="1" applyBorder="1"/>
    <xf numFmtId="170" fontId="5" fillId="0" borderId="0" xfId="1" applyNumberFormat="1" applyFont="1" applyBorder="1"/>
    <xf numFmtId="0" fontId="1" fillId="0" borderId="0" xfId="0" applyFont="1" applyBorder="1"/>
    <xf numFmtId="0" fontId="1" fillId="0" borderId="0" xfId="0" applyFont="1" applyAlignment="1">
      <alignment horizontal="center" wrapText="1"/>
    </xf>
    <xf numFmtId="0" fontId="1" fillId="0" borderId="2" xfId="2" applyNumberFormat="1" applyFont="1" applyFill="1" applyBorder="1" applyAlignment="1">
      <alignment horizontal="center" vertical="top" wrapText="1"/>
    </xf>
    <xf numFmtId="0" fontId="1" fillId="0" borderId="6" xfId="2" applyNumberFormat="1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2" fillId="0" borderId="10" xfId="2" applyFont="1" applyFill="1" applyBorder="1" applyAlignment="1">
      <alignment horizontal="center" vertical="center" wrapText="1"/>
    </xf>
    <xf numFmtId="0" fontId="2" fillId="0" borderId="11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2" xfId="2" applyFont="1" applyFill="1" applyBorder="1" applyAlignment="1">
      <alignment horizontal="left" vertical="top" wrapText="1" indent="1"/>
    </xf>
    <xf numFmtId="0" fontId="1" fillId="0" borderId="8" xfId="2" applyFont="1" applyFill="1" applyBorder="1" applyAlignment="1">
      <alignment horizontal="left" vertical="center" wrapText="1"/>
    </xf>
    <xf numFmtId="166" fontId="2" fillId="0" borderId="9" xfId="0" applyNumberFormat="1" applyFont="1" applyBorder="1" applyAlignment="1">
      <alignment vertical="center"/>
    </xf>
    <xf numFmtId="0" fontId="1" fillId="0" borderId="6" xfId="2" applyFont="1" applyFill="1" applyBorder="1" applyAlignment="1">
      <alignment horizontal="left" vertical="top" wrapText="1" indent="1"/>
    </xf>
    <xf numFmtId="0" fontId="1" fillId="0" borderId="13" xfId="2" applyFont="1" applyFill="1" applyBorder="1" applyAlignment="1">
      <alignment horizontal="left" vertical="top" wrapText="1" inden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8" fillId="0" borderId="1" xfId="0" applyFont="1" applyBorder="1" applyAlignment="1">
      <alignment horizontal="left" vertical="center" indent="2"/>
    </xf>
  </cellXfs>
  <cellStyles count="3">
    <cellStyle name="Обычный" xfId="0" builtinId="0"/>
    <cellStyle name="Обычный_Очистные 6000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view="pageBreakPreview" zoomScale="87" zoomScaleNormal="100" zoomScaleSheetLayoutView="87" workbookViewId="0">
      <selection activeCell="F8" sqref="F8"/>
    </sheetView>
  </sheetViews>
  <sheetFormatPr defaultRowHeight="15.75" x14ac:dyDescent="0.25"/>
  <cols>
    <col min="1" max="1" width="6.28515625" style="9" customWidth="1"/>
    <col min="2" max="2" width="28" style="9" customWidth="1"/>
    <col min="3" max="3" width="8.5703125" style="9" customWidth="1"/>
    <col min="4" max="4" width="11" style="9" customWidth="1"/>
    <col min="5" max="5" width="52.140625" style="9" customWidth="1"/>
    <col min="6" max="6" width="27.140625" style="9" customWidth="1"/>
    <col min="7" max="7" width="21.140625" style="9" customWidth="1"/>
    <col min="8" max="8" width="23.28515625" style="9" customWidth="1"/>
    <col min="9" max="9" width="34.7109375" style="9" customWidth="1"/>
    <col min="10" max="10" width="28.140625" style="9" customWidth="1"/>
    <col min="11" max="16384" width="9.140625" style="9"/>
  </cols>
  <sheetData>
    <row r="1" spans="1:10" ht="42.75" customHeight="1" x14ac:dyDescent="0.25">
      <c r="A1" s="66" t="s">
        <v>3</v>
      </c>
      <c r="B1" s="67"/>
      <c r="C1" s="67"/>
      <c r="D1" s="67"/>
      <c r="E1" s="67"/>
      <c r="F1" s="67"/>
      <c r="G1" s="67"/>
    </row>
    <row r="2" spans="1:10" ht="186" customHeight="1" x14ac:dyDescent="0.25">
      <c r="A2" s="68" t="s">
        <v>9</v>
      </c>
      <c r="B2" s="69"/>
      <c r="C2" s="69"/>
      <c r="D2" s="69"/>
      <c r="E2" s="69"/>
      <c r="F2" s="69"/>
      <c r="G2" s="69"/>
    </row>
    <row r="3" spans="1:10" ht="24" customHeight="1" x14ac:dyDescent="0.25">
      <c r="A3" s="50" t="s">
        <v>15</v>
      </c>
      <c r="B3" s="50"/>
      <c r="C3" s="50"/>
      <c r="D3" s="50"/>
      <c r="E3" s="50"/>
      <c r="F3" s="50"/>
      <c r="G3" s="51"/>
    </row>
    <row r="4" spans="1:10" ht="55.5" customHeight="1" x14ac:dyDescent="0.25">
      <c r="A4" s="2" t="s">
        <v>0</v>
      </c>
      <c r="B4" s="2" t="s">
        <v>2</v>
      </c>
      <c r="C4" s="52" t="s">
        <v>34</v>
      </c>
      <c r="D4" s="53"/>
      <c r="E4" s="54"/>
      <c r="F4" s="30" t="s">
        <v>1</v>
      </c>
      <c r="G4" s="2" t="s">
        <v>8</v>
      </c>
    </row>
    <row r="5" spans="1:10" ht="95.25" customHeight="1" x14ac:dyDescent="0.25">
      <c r="A5" s="48">
        <v>1</v>
      </c>
      <c r="B5" s="61" t="s">
        <v>18</v>
      </c>
      <c r="C5" s="55" t="s">
        <v>10</v>
      </c>
      <c r="D5" s="56"/>
      <c r="E5" s="57"/>
      <c r="F5" s="3" t="str">
        <f>CONCATENATE("(",D6," + ",D7," х ",D8,") х  1000 х ",D12,)</f>
        <v>(17,7 + 0,234 х 500) х  1000 х 1,4</v>
      </c>
      <c r="G5" s="20">
        <f>(D6+D7*D8)*D12*1000</f>
        <v>188580</v>
      </c>
      <c r="H5" s="10"/>
      <c r="I5" s="11"/>
      <c r="J5" s="12"/>
    </row>
    <row r="6" spans="1:10" x14ac:dyDescent="0.25">
      <c r="A6" s="49"/>
      <c r="B6" s="64"/>
      <c r="C6" s="6" t="s">
        <v>4</v>
      </c>
      <c r="D6" s="26">
        <v>17.7</v>
      </c>
      <c r="E6" s="4" t="s">
        <v>5</v>
      </c>
      <c r="F6" s="1"/>
      <c r="G6" s="21"/>
      <c r="H6" s="31"/>
      <c r="I6" s="32"/>
      <c r="J6" s="12"/>
    </row>
    <row r="7" spans="1:10" x14ac:dyDescent="0.25">
      <c r="A7" s="49"/>
      <c r="B7" s="64"/>
      <c r="C7" s="6" t="s">
        <v>13</v>
      </c>
      <c r="D7" s="26">
        <v>0.23400000000000001</v>
      </c>
      <c r="E7" s="4" t="s">
        <v>6</v>
      </c>
      <c r="F7" s="1"/>
      <c r="G7" s="21"/>
      <c r="H7" s="31"/>
      <c r="I7" s="32"/>
      <c r="J7" s="12"/>
    </row>
    <row r="8" spans="1:10" ht="90" customHeight="1" x14ac:dyDescent="0.25">
      <c r="A8" s="49"/>
      <c r="B8" s="64"/>
      <c r="C8" s="6" t="s">
        <v>14</v>
      </c>
      <c r="D8" s="27">
        <f>D10+D11</f>
        <v>500</v>
      </c>
      <c r="E8" s="62" t="s">
        <v>26</v>
      </c>
      <c r="G8" s="21"/>
      <c r="H8" s="33"/>
      <c r="I8" s="34"/>
      <c r="J8" s="12"/>
    </row>
    <row r="9" spans="1:10" x14ac:dyDescent="0.25">
      <c r="A9" s="49"/>
      <c r="B9" s="64"/>
      <c r="C9" s="6"/>
      <c r="D9" s="27"/>
      <c r="E9" s="25" t="str">
        <f>CONCATENATE(,D8," = ",D10," + ",D11,)</f>
        <v>500 = 50 + 450</v>
      </c>
      <c r="F9" s="7"/>
      <c r="G9" s="21"/>
      <c r="H9" s="35"/>
      <c r="I9" s="34"/>
      <c r="J9" s="12"/>
    </row>
    <row r="10" spans="1:10" ht="94.5" x14ac:dyDescent="0.25">
      <c r="A10" s="49"/>
      <c r="B10" s="64"/>
      <c r="C10" s="6"/>
      <c r="D10" s="27">
        <v>50</v>
      </c>
      <c r="E10" s="4" t="s">
        <v>31</v>
      </c>
      <c r="F10" s="24"/>
      <c r="G10" s="21"/>
      <c r="H10" s="36"/>
      <c r="I10" s="37"/>
      <c r="J10" s="12"/>
    </row>
    <row r="11" spans="1:10" ht="31.5" x14ac:dyDescent="0.25">
      <c r="A11" s="49"/>
      <c r="B11" s="64"/>
      <c r="C11" s="6"/>
      <c r="D11" s="27">
        <v>450</v>
      </c>
      <c r="E11" s="4" t="s">
        <v>7</v>
      </c>
      <c r="F11" s="24"/>
      <c r="G11" s="21"/>
      <c r="H11" s="35"/>
      <c r="I11" s="34"/>
      <c r="J11" s="12"/>
    </row>
    <row r="12" spans="1:10" ht="22.5" customHeight="1" x14ac:dyDescent="0.25">
      <c r="A12" s="49"/>
      <c r="B12" s="65"/>
      <c r="C12" s="6" t="s">
        <v>16</v>
      </c>
      <c r="D12" s="27">
        <v>1.4</v>
      </c>
      <c r="E12" s="4" t="s">
        <v>11</v>
      </c>
      <c r="F12" s="5"/>
      <c r="G12" s="22"/>
      <c r="H12" s="38"/>
      <c r="I12" s="32"/>
    </row>
    <row r="13" spans="1:10" ht="39.75" customHeight="1" x14ac:dyDescent="0.25">
      <c r="A13" s="48">
        <v>2</v>
      </c>
      <c r="B13" s="61" t="s">
        <v>27</v>
      </c>
      <c r="C13" s="55" t="s">
        <v>19</v>
      </c>
      <c r="D13" s="56"/>
      <c r="E13" s="57"/>
      <c r="F13" s="3" t="str">
        <f>CONCATENATE("(",D14," + ",D15," х ",D17,") х ",D18," х 1000 х ",D19,)</f>
        <v>(17,7 + 0,234 х 70) х 0,3 х 1000 х 1,4</v>
      </c>
      <c r="G13" s="20">
        <f>(D14+D15*D17)*D18*D19*1000</f>
        <v>14314</v>
      </c>
      <c r="H13" s="10"/>
      <c r="I13" s="11"/>
      <c r="J13" s="12"/>
    </row>
    <row r="14" spans="1:10" x14ac:dyDescent="0.25">
      <c r="A14" s="49"/>
      <c r="B14" s="64"/>
      <c r="C14" s="6" t="s">
        <v>4</v>
      </c>
      <c r="D14" s="26">
        <v>17.7</v>
      </c>
      <c r="E14" s="4" t="s">
        <v>5</v>
      </c>
      <c r="F14" s="1"/>
      <c r="G14" s="21"/>
      <c r="H14" s="13"/>
      <c r="I14" s="14"/>
      <c r="J14" s="12"/>
    </row>
    <row r="15" spans="1:10" x14ac:dyDescent="0.25">
      <c r="A15" s="49"/>
      <c r="B15" s="64"/>
      <c r="C15" s="6" t="s">
        <v>13</v>
      </c>
      <c r="D15" s="26">
        <v>0.23400000000000001</v>
      </c>
      <c r="E15" s="4" t="s">
        <v>6</v>
      </c>
      <c r="F15" s="1"/>
      <c r="G15" s="21"/>
      <c r="H15" s="13"/>
      <c r="I15" s="14"/>
      <c r="J15" s="12"/>
    </row>
    <row r="16" spans="1:10" ht="57" customHeight="1" x14ac:dyDescent="0.25">
      <c r="A16" s="49"/>
      <c r="B16" s="64"/>
      <c r="C16" s="6" t="s">
        <v>14</v>
      </c>
      <c r="D16" s="27">
        <v>50</v>
      </c>
      <c r="E16" s="4" t="s">
        <v>28</v>
      </c>
      <c r="G16" s="21"/>
      <c r="H16" s="10"/>
      <c r="I16" s="14"/>
      <c r="J16" s="12"/>
    </row>
    <row r="17" spans="1:10" ht="27.75" customHeight="1" x14ac:dyDescent="0.25">
      <c r="A17" s="49"/>
      <c r="B17" s="64"/>
      <c r="C17" s="6" t="s">
        <v>20</v>
      </c>
      <c r="D17" s="27">
        <f>0.4*100+0.6*50</f>
        <v>70</v>
      </c>
      <c r="E17" s="4" t="s">
        <v>22</v>
      </c>
      <c r="G17" s="21"/>
      <c r="H17" s="10"/>
      <c r="I17" s="14"/>
      <c r="J17" s="12"/>
    </row>
    <row r="18" spans="1:10" ht="84.75" customHeight="1" x14ac:dyDescent="0.25">
      <c r="A18" s="49"/>
      <c r="B18" s="64"/>
      <c r="C18" s="6" t="s">
        <v>17</v>
      </c>
      <c r="D18" s="27">
        <v>0.3</v>
      </c>
      <c r="E18" s="4" t="s">
        <v>35</v>
      </c>
      <c r="F18" s="24"/>
      <c r="G18" s="21"/>
      <c r="H18" s="10"/>
      <c r="I18" s="14"/>
      <c r="J18" s="12"/>
    </row>
    <row r="19" spans="1:10" ht="22.5" customHeight="1" x14ac:dyDescent="0.25">
      <c r="A19" s="49"/>
      <c r="B19" s="65"/>
      <c r="C19" s="6" t="s">
        <v>16</v>
      </c>
      <c r="D19" s="27">
        <v>1.4</v>
      </c>
      <c r="E19" s="4" t="s">
        <v>11</v>
      </c>
      <c r="F19" s="5"/>
      <c r="G19" s="22"/>
      <c r="H19" s="15"/>
      <c r="I19" s="14"/>
    </row>
    <row r="20" spans="1:10" ht="36.75" customHeight="1" x14ac:dyDescent="0.25">
      <c r="A20" s="48">
        <v>3</v>
      </c>
      <c r="B20" s="61" t="s">
        <v>23</v>
      </c>
      <c r="C20" s="55" t="s">
        <v>19</v>
      </c>
      <c r="D20" s="56"/>
      <c r="E20" s="57"/>
      <c r="F20" s="3" t="str">
        <f>CONCATENATE("(",D21," + ",D22," х ",D23,") х  1000 х ",D28," х ",D29,)</f>
        <v>(17,7 + 0,234 х 275) х  1000 х 0,8 х 1,4</v>
      </c>
      <c r="G20" s="20">
        <f>(D21+D22*D23)*D28*D29*1000</f>
        <v>91896</v>
      </c>
      <c r="H20" s="10"/>
      <c r="I20" s="11"/>
      <c r="J20" s="12"/>
    </row>
    <row r="21" spans="1:10" x14ac:dyDescent="0.25">
      <c r="A21" s="49"/>
      <c r="B21" s="64"/>
      <c r="C21" s="6" t="s">
        <v>4</v>
      </c>
      <c r="D21" s="45">
        <v>17.7</v>
      </c>
      <c r="E21" s="4" t="s">
        <v>5</v>
      </c>
      <c r="F21" s="1"/>
      <c r="G21" s="21"/>
      <c r="H21" s="13"/>
      <c r="I21" s="14"/>
      <c r="J21" s="12"/>
    </row>
    <row r="22" spans="1:10" x14ac:dyDescent="0.25">
      <c r="A22" s="49"/>
      <c r="B22" s="64"/>
      <c r="C22" s="6" t="s">
        <v>13</v>
      </c>
      <c r="D22" s="45">
        <v>0.23400000000000001</v>
      </c>
      <c r="E22" s="4" t="s">
        <v>6</v>
      </c>
      <c r="F22" s="1"/>
      <c r="G22" s="21"/>
      <c r="H22" s="31"/>
      <c r="I22" s="32"/>
      <c r="J22" s="39"/>
    </row>
    <row r="23" spans="1:10" ht="86.25" customHeight="1" x14ac:dyDescent="0.25">
      <c r="A23" s="49"/>
      <c r="B23" s="64"/>
      <c r="C23" s="6" t="s">
        <v>14</v>
      </c>
      <c r="D23" s="27">
        <f>D25+D26+D27</f>
        <v>275</v>
      </c>
      <c r="E23" s="4" t="s">
        <v>24</v>
      </c>
      <c r="F23" s="46"/>
      <c r="G23" s="21"/>
      <c r="H23" s="33"/>
      <c r="I23" s="34"/>
      <c r="J23" s="39"/>
    </row>
    <row r="24" spans="1:10" x14ac:dyDescent="0.25">
      <c r="A24" s="49"/>
      <c r="B24" s="64"/>
      <c r="C24" s="6"/>
      <c r="D24" s="27"/>
      <c r="E24" s="25" t="str">
        <f>CONCATENATE(,D23," = ",D25," +",D26," + ",D27,)</f>
        <v>275 = 115 +35 + 125</v>
      </c>
      <c r="F24" s="7"/>
      <c r="G24" s="21"/>
      <c r="H24" s="35"/>
      <c r="I24" s="34"/>
      <c r="J24" s="39"/>
    </row>
    <row r="25" spans="1:10" ht="97.5" customHeight="1" x14ac:dyDescent="0.25">
      <c r="A25" s="49"/>
      <c r="B25" s="64"/>
      <c r="C25" s="6"/>
      <c r="D25" s="27">
        <v>115</v>
      </c>
      <c r="E25" s="4" t="s">
        <v>29</v>
      </c>
      <c r="F25" s="7"/>
      <c r="G25" s="21"/>
      <c r="H25" s="35"/>
      <c r="I25" s="34"/>
      <c r="J25" s="39"/>
    </row>
    <row r="26" spans="1:10" ht="36.75" customHeight="1" x14ac:dyDescent="0.25">
      <c r="A26" s="49"/>
      <c r="B26" s="64"/>
      <c r="C26" s="6"/>
      <c r="D26" s="27">
        <v>35</v>
      </c>
      <c r="E26" s="4" t="s">
        <v>25</v>
      </c>
      <c r="F26" s="24"/>
      <c r="G26" s="21"/>
      <c r="H26" s="36"/>
      <c r="I26" s="37"/>
      <c r="J26" s="39"/>
    </row>
    <row r="27" spans="1:10" ht="31.5" x14ac:dyDescent="0.25">
      <c r="A27" s="49"/>
      <c r="B27" s="64"/>
      <c r="C27" s="6"/>
      <c r="D27" s="27">
        <v>125</v>
      </c>
      <c r="E27" s="4" t="s">
        <v>25</v>
      </c>
      <c r="F27" s="24"/>
      <c r="G27" s="21"/>
      <c r="H27" s="35"/>
      <c r="I27" s="34"/>
      <c r="J27" s="39"/>
    </row>
    <row r="28" spans="1:10" ht="47.25" x14ac:dyDescent="0.25">
      <c r="A28" s="49"/>
      <c r="B28" s="64"/>
      <c r="C28" s="6"/>
      <c r="D28" s="27">
        <v>0.8</v>
      </c>
      <c r="E28" s="4" t="s">
        <v>12</v>
      </c>
      <c r="F28" s="24"/>
      <c r="G28" s="21"/>
      <c r="H28" s="35"/>
      <c r="I28" s="34"/>
      <c r="J28" s="39"/>
    </row>
    <row r="29" spans="1:10" ht="22.5" customHeight="1" x14ac:dyDescent="0.25">
      <c r="A29" s="49"/>
      <c r="B29" s="65"/>
      <c r="C29" s="6" t="s">
        <v>16</v>
      </c>
      <c r="D29" s="27">
        <v>1.4</v>
      </c>
      <c r="E29" s="4" t="s">
        <v>11</v>
      </c>
      <c r="F29" s="5"/>
      <c r="G29" s="22"/>
      <c r="H29" s="38"/>
      <c r="I29" s="32"/>
      <c r="J29" s="40"/>
    </row>
    <row r="30" spans="1:10" ht="34.5" customHeight="1" x14ac:dyDescent="0.25">
      <c r="A30" s="48">
        <v>4</v>
      </c>
      <c r="B30" s="61" t="s">
        <v>30</v>
      </c>
      <c r="C30" s="55" t="s">
        <v>19</v>
      </c>
      <c r="D30" s="56"/>
      <c r="E30" s="57"/>
      <c r="F30" s="3" t="str">
        <f>CONCATENATE("(",D31," + ",D32," х ",D33,") х ",D34," х ",D35," х ",D36," х ",D37," х 1000")</f>
        <v>(17,7 + 0,234 х 115) х 2 х 0,3 х 0,8 х 1,4 х 1000</v>
      </c>
      <c r="G30" s="20">
        <f>(D31+D32*D33)*D34*D35*D36*D37*1000</f>
        <v>29978</v>
      </c>
      <c r="H30" s="41"/>
      <c r="I30" s="42"/>
      <c r="J30" s="39"/>
    </row>
    <row r="31" spans="1:10" x14ac:dyDescent="0.25">
      <c r="A31" s="49"/>
      <c r="B31" s="64"/>
      <c r="C31" s="6" t="s">
        <v>4</v>
      </c>
      <c r="D31" s="45">
        <v>17.7</v>
      </c>
      <c r="E31" s="4" t="s">
        <v>5</v>
      </c>
      <c r="F31" s="1"/>
      <c r="G31" s="21"/>
      <c r="H31" s="31"/>
      <c r="I31" s="32"/>
      <c r="J31" s="39"/>
    </row>
    <row r="32" spans="1:10" x14ac:dyDescent="0.25">
      <c r="A32" s="49"/>
      <c r="B32" s="64"/>
      <c r="C32" s="6" t="s">
        <v>13</v>
      </c>
      <c r="D32" s="45">
        <v>0.23400000000000001</v>
      </c>
      <c r="E32" s="4" t="s">
        <v>6</v>
      </c>
      <c r="F32" s="1"/>
      <c r="G32" s="21"/>
      <c r="H32" s="31"/>
      <c r="I32" s="32"/>
      <c r="J32" s="39"/>
    </row>
    <row r="33" spans="1:12" ht="70.5" customHeight="1" x14ac:dyDescent="0.25">
      <c r="A33" s="49"/>
      <c r="B33" s="64"/>
      <c r="C33" s="6" t="s">
        <v>14</v>
      </c>
      <c r="D33" s="27">
        <v>115</v>
      </c>
      <c r="E33" s="4" t="s">
        <v>33</v>
      </c>
      <c r="F33" s="46"/>
      <c r="G33" s="21"/>
      <c r="H33" s="33"/>
      <c r="I33" s="34"/>
      <c r="J33" s="39"/>
    </row>
    <row r="34" spans="1:12" ht="32.25" customHeight="1" x14ac:dyDescent="0.25">
      <c r="A34" s="49"/>
      <c r="B34" s="64"/>
      <c r="C34" s="6"/>
      <c r="D34" s="27">
        <v>2</v>
      </c>
      <c r="E34" s="4" t="s">
        <v>32</v>
      </c>
      <c r="F34" s="24"/>
      <c r="G34" s="21"/>
      <c r="H34" s="36"/>
      <c r="I34" s="37"/>
      <c r="J34" s="39"/>
    </row>
    <row r="35" spans="1:12" ht="78.75" x14ac:dyDescent="0.25">
      <c r="A35" s="49"/>
      <c r="B35" s="64"/>
      <c r="C35" s="6"/>
      <c r="D35" s="27">
        <v>0.3</v>
      </c>
      <c r="E35" s="62" t="s">
        <v>35</v>
      </c>
      <c r="F35" s="24"/>
      <c r="G35" s="21"/>
      <c r="H35" s="35"/>
      <c r="I35" s="34"/>
      <c r="J35" s="39"/>
    </row>
    <row r="36" spans="1:12" ht="47.25" x14ac:dyDescent="0.25">
      <c r="A36" s="49"/>
      <c r="B36" s="64"/>
      <c r="C36" s="6"/>
      <c r="D36" s="27">
        <v>0.8</v>
      </c>
      <c r="E36" s="4" t="s">
        <v>12</v>
      </c>
      <c r="F36" s="24"/>
      <c r="G36" s="21"/>
      <c r="H36" s="35"/>
      <c r="I36" s="34"/>
      <c r="J36" s="39"/>
    </row>
    <row r="37" spans="1:12" ht="22.5" customHeight="1" x14ac:dyDescent="0.25">
      <c r="A37" s="49"/>
      <c r="B37" s="65"/>
      <c r="C37" s="6" t="s">
        <v>16</v>
      </c>
      <c r="D37" s="27">
        <v>1.4</v>
      </c>
      <c r="E37" s="4" t="s">
        <v>11</v>
      </c>
      <c r="F37" s="5"/>
      <c r="G37" s="22"/>
      <c r="H37" s="38"/>
      <c r="I37" s="32"/>
      <c r="J37" s="40"/>
    </row>
    <row r="38" spans="1:12" ht="36" customHeight="1" x14ac:dyDescent="0.25">
      <c r="A38" s="16"/>
      <c r="B38" s="28" t="s">
        <v>36</v>
      </c>
      <c r="C38" s="58"/>
      <c r="D38" s="59"/>
      <c r="E38" s="60"/>
      <c r="F38" s="29"/>
      <c r="G38" s="63">
        <f>G5+G13+G20+G30</f>
        <v>324768</v>
      </c>
      <c r="H38" s="38"/>
      <c r="I38" s="32"/>
      <c r="J38" s="40"/>
      <c r="L38" s="14"/>
    </row>
    <row r="39" spans="1:12" ht="57.75" customHeight="1" x14ac:dyDescent="0.25">
      <c r="A39" s="56" t="s">
        <v>21</v>
      </c>
      <c r="B39" s="56"/>
      <c r="C39" s="56"/>
      <c r="D39" s="56"/>
      <c r="E39" s="56"/>
      <c r="F39" s="56"/>
      <c r="G39" s="57"/>
      <c r="H39" s="40"/>
      <c r="I39" s="43"/>
      <c r="J39" s="40"/>
      <c r="L39" s="18"/>
    </row>
    <row r="40" spans="1:12" x14ac:dyDescent="0.25">
      <c r="A40" s="47"/>
      <c r="B40" s="47"/>
      <c r="C40" s="47"/>
      <c r="D40" s="47"/>
      <c r="E40" s="47"/>
      <c r="F40" s="47"/>
      <c r="G40" s="47"/>
      <c r="H40" s="41"/>
      <c r="I40" s="42"/>
      <c r="J40" s="39"/>
    </row>
    <row r="41" spans="1:12" x14ac:dyDescent="0.25">
      <c r="H41" s="41"/>
      <c r="I41" s="32"/>
      <c r="J41" s="39"/>
    </row>
    <row r="42" spans="1:12" x14ac:dyDescent="0.25">
      <c r="B42" s="8"/>
      <c r="C42" s="8"/>
      <c r="D42" s="8"/>
      <c r="E42" s="8"/>
      <c r="F42" s="8"/>
      <c r="G42" s="23"/>
      <c r="H42" s="41"/>
      <c r="I42" s="32"/>
      <c r="J42" s="39"/>
    </row>
    <row r="43" spans="1:12" x14ac:dyDescent="0.25">
      <c r="H43" s="38"/>
      <c r="I43" s="32"/>
      <c r="J43" s="40"/>
    </row>
    <row r="44" spans="1:12" x14ac:dyDescent="0.25">
      <c r="H44" s="40"/>
      <c r="I44" s="40"/>
      <c r="J44" s="40"/>
    </row>
    <row r="45" spans="1:12" x14ac:dyDescent="0.25">
      <c r="H45" s="40"/>
      <c r="I45" s="43"/>
      <c r="J45" s="40"/>
    </row>
    <row r="46" spans="1:12" x14ac:dyDescent="0.25">
      <c r="H46" s="40"/>
      <c r="I46" s="40"/>
      <c r="J46" s="40"/>
    </row>
    <row r="47" spans="1:12" x14ac:dyDescent="0.25">
      <c r="H47" s="41"/>
      <c r="I47" s="32"/>
      <c r="J47" s="39"/>
    </row>
    <row r="48" spans="1:12" x14ac:dyDescent="0.25">
      <c r="H48" s="41"/>
      <c r="I48" s="32"/>
      <c r="J48" s="39"/>
    </row>
    <row r="49" spans="8:13" x14ac:dyDescent="0.25">
      <c r="H49" s="38"/>
      <c r="I49" s="32"/>
      <c r="J49" s="40"/>
    </row>
    <row r="50" spans="8:13" x14ac:dyDescent="0.25">
      <c r="H50" s="40"/>
      <c r="I50" s="40"/>
      <c r="J50" s="40"/>
    </row>
    <row r="51" spans="8:13" x14ac:dyDescent="0.25">
      <c r="H51" s="40"/>
      <c r="I51" s="43"/>
      <c r="J51" s="40"/>
      <c r="M51" s="17"/>
    </row>
    <row r="52" spans="8:13" x14ac:dyDescent="0.25">
      <c r="H52" s="40"/>
      <c r="I52" s="43"/>
      <c r="J52" s="40"/>
    </row>
    <row r="53" spans="8:13" x14ac:dyDescent="0.25">
      <c r="H53" s="40"/>
      <c r="I53" s="40"/>
      <c r="J53" s="40"/>
    </row>
    <row r="54" spans="8:13" x14ac:dyDescent="0.25">
      <c r="H54" s="40"/>
      <c r="I54" s="40"/>
      <c r="J54" s="43"/>
    </row>
    <row r="55" spans="8:13" x14ac:dyDescent="0.25">
      <c r="H55" s="40"/>
      <c r="I55" s="40"/>
      <c r="J55" s="43"/>
    </row>
    <row r="56" spans="8:13" x14ac:dyDescent="0.25">
      <c r="H56" s="40"/>
      <c r="I56" s="40"/>
      <c r="J56" s="44"/>
    </row>
    <row r="57" spans="8:13" x14ac:dyDescent="0.25">
      <c r="H57" s="40"/>
      <c r="I57" s="40"/>
      <c r="J57" s="40"/>
    </row>
    <row r="61" spans="8:13" x14ac:dyDescent="0.25">
      <c r="J61" s="19"/>
    </row>
  </sheetData>
  <mergeCells count="19">
    <mergeCell ref="A40:G40"/>
    <mergeCell ref="B30:B37"/>
    <mergeCell ref="C30:E30"/>
    <mergeCell ref="A1:G1"/>
    <mergeCell ref="A2:G2"/>
    <mergeCell ref="A3:G3"/>
    <mergeCell ref="C4:E4"/>
    <mergeCell ref="A5:A12"/>
    <mergeCell ref="B5:B12"/>
    <mergeCell ref="C5:E5"/>
    <mergeCell ref="A13:A19"/>
    <mergeCell ref="B13:B19"/>
    <mergeCell ref="C13:E13"/>
    <mergeCell ref="A39:G39"/>
    <mergeCell ref="A20:A29"/>
    <mergeCell ref="B20:B29"/>
    <mergeCell ref="A30:A37"/>
    <mergeCell ref="C20:E20"/>
    <mergeCell ref="C38:E38"/>
  </mergeCells>
  <pageMargins left="0.7" right="0.7" top="0.75" bottom="0.75" header="0.3" footer="0.3"/>
  <pageSetup paperSize="9" scale="49" orientation="portrait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Пример расчета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Комлева Юлия Михайловна</dc:creator>
  <cp:lastModifiedBy>Сабаралеев Артур Юсупович</cp:lastModifiedBy>
  <cp:lastPrinted>2024-05-24T13:05:24Z</cp:lastPrinted>
  <dcterms:created xsi:type="dcterms:W3CDTF">2022-09-14T12:23:02Z</dcterms:created>
  <dcterms:modified xsi:type="dcterms:W3CDTF">2024-09-19T15:11:54Z</dcterms:modified>
</cp:coreProperties>
</file>