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5 год\Для ФГИС ЦС\Пример опред ст-ти проектн работ по трудозатратам\"/>
    </mc:Choice>
  </mc:AlternateContent>
  <bookViews>
    <workbookView xWindow="0" yWindow="0" windowWidth="24405" windowHeight="11880" tabRatio="683"/>
  </bookViews>
  <sheets>
    <sheet name="Расчет" sheetId="25" r:id="rId1"/>
  </sheets>
  <definedNames>
    <definedName name="_xlnm.Print_Area" localSheetId="0">Расчет!$A$1:$J$77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25" l="1"/>
  <c r="I56" i="25"/>
  <c r="H56" i="25"/>
  <c r="G56" i="25"/>
  <c r="F56" i="25"/>
  <c r="E56" i="25"/>
  <c r="B65" i="25" l="1"/>
  <c r="A27" i="25"/>
  <c r="B68" i="25" l="1"/>
  <c r="B70" i="25"/>
  <c r="B69" i="25"/>
  <c r="B67" i="25"/>
  <c r="B66" i="25"/>
  <c r="C26" i="25"/>
  <c r="E71" i="25" l="1"/>
  <c r="E26" i="25"/>
  <c r="C28" i="25" s="1"/>
  <c r="G77" i="25" l="1"/>
  <c r="E77" i="25"/>
  <c r="D77" i="25"/>
  <c r="B77" i="25"/>
  <c r="A77" i="25"/>
  <c r="E28" i="25"/>
  <c r="F71" i="25"/>
  <c r="H77" i="25" s="1"/>
  <c r="D70" i="25"/>
  <c r="D69" i="25"/>
  <c r="D68" i="25"/>
  <c r="D67" i="25"/>
  <c r="D66" i="25"/>
  <c r="D65" i="25"/>
  <c r="I65" i="25" s="1"/>
  <c r="C77" i="25" l="1"/>
  <c r="F77" i="25" s="1"/>
  <c r="I69" i="25"/>
  <c r="I70" i="25"/>
  <c r="I66" i="25"/>
  <c r="I67" i="25"/>
  <c r="I68" i="25"/>
  <c r="I71" i="25" l="1"/>
  <c r="J71" i="25" s="1"/>
  <c r="C72" i="25" s="1"/>
  <c r="I77" i="25" l="1"/>
  <c r="J77" i="25" s="1"/>
</calcChain>
</file>

<file path=xl/sharedStrings.xml><?xml version="1.0" encoding="utf-8"?>
<sst xmlns="http://schemas.openxmlformats.org/spreadsheetml/2006/main" count="129" uniqueCount="109">
  <si>
    <t xml:space="preserve">Пример определения стоимости проектирования </t>
  </si>
  <si>
    <t>–</t>
  </si>
  <si>
    <t>Наименование работ</t>
  </si>
  <si>
    <t>№ п/п</t>
  </si>
  <si>
    <t>Наименование должностей исполнителей</t>
  </si>
  <si>
    <t xml:space="preserve">Фактическое время участия исполнителя в работе Тф,    дни </t>
  </si>
  <si>
    <t>Плановая продолжительность выполнения работы Тп, дни</t>
  </si>
  <si>
    <t>Численность группы исполнителей с одинаковым уровнем зарплаты Чi, чел</t>
  </si>
  <si>
    <t>Приведенное значение коэффициента квалификации (участия) специалистов Ккв [∑гр7/∑гр5]</t>
  </si>
  <si>
    <t xml:space="preserve">Главный специалист </t>
  </si>
  <si>
    <t>Ведущий специалист</t>
  </si>
  <si>
    <t>ИТОГО</t>
  </si>
  <si>
    <t>Среднемесячная зарплата исполнителей, руб</t>
  </si>
  <si>
    <t>Кол-во рабочих дней в месяце, дни</t>
  </si>
  <si>
    <t>Удельный вес зарплаты в себестоимости работ - Кз, %</t>
  </si>
  <si>
    <t>Рентабельность, %</t>
  </si>
  <si>
    <t>№</t>
  </si>
  <si>
    <t>ГИП</t>
  </si>
  <si>
    <t>Получение окончательных исходных данных: уточненных поэтажных планов и других, работа с поэтажными планами</t>
  </si>
  <si>
    <t>Выбор оборудования, работа с технической документацией, фирмами-поставщиками</t>
  </si>
  <si>
    <t>Выбор вариантов построения сети</t>
  </si>
  <si>
    <t>Разработка пояснительной записки</t>
  </si>
  <si>
    <t>Составление спецификации</t>
  </si>
  <si>
    <t>Определение объемов работ для смет</t>
  </si>
  <si>
    <t xml:space="preserve">Контроль за ходом работ </t>
  </si>
  <si>
    <t>Защита проекта в экспертизе, снятие вопросов при согласовании</t>
  </si>
  <si>
    <t>ИТОГО (в днях)</t>
  </si>
  <si>
    <t xml:space="preserve">Разработка чертежей:схема сети, поэтажные чертежи с местами установок оконечного оборудования </t>
  </si>
  <si>
    <t>Спр =</t>
  </si>
  <si>
    <t>Вср х Тп х Чобщ х Ккв-уч</t>
  </si>
  <si>
    <r>
      <t>где:</t>
    </r>
    <r>
      <rPr>
        <sz val="12"/>
        <color theme="1"/>
        <rFont val="Times New Roman"/>
        <family val="1"/>
        <charset val="204"/>
      </rPr>
      <t xml:space="preserve"> </t>
    </r>
  </si>
  <si>
    <t>Вср</t>
  </si>
  <si>
    <t>Тп</t>
  </si>
  <si>
    <t>Чобщ</t>
  </si>
  <si>
    <t>Ккв-уч</t>
  </si>
  <si>
    <t>Спр</t>
  </si>
  <si>
    <t>Окончательное рассмотрение и проверка документации, подписание в полном объеме</t>
  </si>
  <si>
    <t>Заместитель начальника мастерской</t>
  </si>
  <si>
    <t>Руководитель группы</t>
  </si>
  <si>
    <t>Индекс уровня зарплаты специалистов-исполнителей работы ( по данным таблицы 1.3 Приложения № 2 к Методике № 707/пр)</t>
  </si>
  <si>
    <t>в соответствии с калькуляцией затрат</t>
  </si>
  <si>
    <t>плановая продолжительность выполнения проектных работ, предусмотренных калькуляцией затрат, дни;</t>
  </si>
  <si>
    <t>1. Определение Вср</t>
  </si>
  <si>
    <t>Среднедневная выработка определяется по формуле (8.13), приведенной в Методике № 707/пр</t>
  </si>
  <si>
    <t>ЗПср х (1+Р)</t>
  </si>
  <si>
    <t>Кз</t>
  </si>
  <si>
    <t>1.1 Определение ЗПср</t>
  </si>
  <si>
    <t xml:space="preserve">где: </t>
  </si>
  <si>
    <t>ЗПср</t>
  </si>
  <si>
    <t>среднедневная выработка непосредственного исполнителя, рублей</t>
  </si>
  <si>
    <t>Р</t>
  </si>
  <si>
    <t>=</t>
  </si>
  <si>
    <t>Коэффициент квалификации- участия, Ккв-уч</t>
  </si>
  <si>
    <t xml:space="preserve">Ккв-уч </t>
  </si>
  <si>
    <t xml:space="preserve">5. Определение Спр </t>
  </si>
  <si>
    <t>общая численность непосредственных исполнителей-проектировщиков, занятых в выполнении проектных работ, предусмотренных калькуляцией затрат, чел.;</t>
  </si>
  <si>
    <t>стоимость проектных работ, определенная в соответствии с калькуляцией затрат, рублей;</t>
  </si>
  <si>
    <t>среднедневная выработка одного непосредственного исполнителя, рублей.
Принимается по данным Росстата о среднемесячной номинальной начисленной заработной плате работающих в экономике, по видам экономической деятельности в Российской Федерации для деятельности в области архитектуры за год, предшествующий году определения сметной стоимости объекта проектирования (среднее значение за период январь - декабрь), исходя из усредненного на основании производственного календаря количества рабочих дней в месяце для года, предшествующего году определения сметной стоимости проектных работ</t>
  </si>
  <si>
    <t>коэффициент уровня рентабельности на основании таблицы 1.2 Приложения № 2 к Методике № 707/пр</t>
  </si>
  <si>
    <t>рублей</t>
  </si>
  <si>
    <t xml:space="preserve">2. Определение Тп </t>
  </si>
  <si>
    <t>3. Определение Чобщ</t>
  </si>
  <si>
    <t>В соответствии с подпунктом 3 пункта 145 Методики № 707/пр численность и должностные категории (квалификация) исполнителей, фактическое время работы исполнителей одинаковой квалификации определяются, в том числе, на основании таблиц технологического процесса выполнения проектных работ по объекту (должны быть подписаны руководителем проектной организации, предоставляющей такие данные, и заверены ее печатью)</t>
  </si>
  <si>
    <t>Разработка строительных заданий смежным подразделениям. Получение заданий от смежных подразделений.</t>
  </si>
  <si>
    <t>Разработка сметной документации, проверка объемов, оформление, подписание, размножение и передача смет в мастерскую, подбор прайс-листов для экспертизы</t>
  </si>
  <si>
    <r>
      <t>Оформление заявки и получение архивных номеров, передача архивных номеров в мастерскую</t>
    </r>
    <r>
      <rPr>
        <sz val="10"/>
        <color rgb="FFFF0000"/>
        <rFont val="Times New Roman"/>
        <family val="1"/>
        <charset val="204"/>
      </rPr>
      <t/>
    </r>
  </si>
  <si>
    <t>Оформление отчета</t>
  </si>
  <si>
    <t>корректирующий коэффициент, учитывающий степень участия исполнителей различной квалификации в выполнении проектных работ, предусмотренных калькуляцией затрат (далее ‒ коэффициент квалификации-участия)</t>
  </si>
  <si>
    <t>усредненное количество рабочих дней в месяце 2024 года, принятое по производственному календарю на 2024 год для пятидневной рабочей недели: (17+20+20+21+20+19+23+22+21+23+21+21)/12</t>
  </si>
  <si>
    <t>На официальном сайте единой межведомственной информационно-статистической системы https://www.fedstat.ru (ЕМИСС) указанная информация представлена по показателю «Среднемесячная номинальная начисленная заработная плата работающих в экономике с 2017 г.» в целом для Российской Федерации за январь-декабрь 2024, в графе «Классификатор видов экономической деятельности» следует выбрать «Деятельность в области архитектуры и инженерно-технического проектирования; технических испытаний, исследований и анализа», в рублях:</t>
  </si>
  <si>
    <t>4. Определение Ккв-уч</t>
  </si>
  <si>
    <t>Среднедневная единичная выработка Вср, руб.
(гр. 3 х (1 + гр.5)) / гр. 4</t>
  </si>
  <si>
    <t>Продолжительность разработки, дни</t>
  </si>
  <si>
    <t>Численность исполнителей, чел.</t>
  </si>
  <si>
    <t xml:space="preserve">Среднедневная зарплата исполнителей, руб. [гр1/гр2] </t>
  </si>
  <si>
    <t xml:space="preserve">           Стоимость проектных работ Спр в соответствии с калькуляцией затрат определяется по формуле (8.12), приведенной в Методике № 707/пр</t>
  </si>
  <si>
    <t xml:space="preserve">          Ввиду отсутствия параметров и нормативов цены для определения стоимости данных работ и учитывая невозможность определения стоимости выполнения проектных работ по аналогии, расчет выполняется согласно пункту 143 Методики определения стоимости работ по подготовке проектной документации, утвержденной приказом Минстроя России от 01.10.2021 № 707/пр (далее ‒ Методика № 707/пр), в соответствии с калькуляцией затрат на проектирование по форме 3п (по рекомендуемой форме, приведенной в приложении № 7 к Методике № 707/пр)</t>
  </si>
  <si>
    <t>коэффициент, учитывающий долю оплаты труда производственного персонала в себестоимости проектных работ, согласно таблице 1.1 Приложения № 2 к Методике № 707/пр</t>
  </si>
  <si>
    <t>Начальник мастерской</t>
  </si>
  <si>
    <t>Коэффициент квалификации-участия Ккв-уч определяется по формуле (8.14), приведенной в Методике № 707/пр</t>
  </si>
  <si>
    <t xml:space="preserve">           Требуется определить стоимость подготовки проектной документации системы дистанционного открывания  12 дверей в жилом доме. Плановая продолжительность выполнения указанных проектных работ составляет 15 рабочих дней в апреле 2025 года</t>
  </si>
  <si>
    <r>
      <t xml:space="preserve">Рассмотрение  исходных данных  (задание на проектирование, технические условия на пректирование системы, </t>
    </r>
    <r>
      <rPr>
        <sz val="10"/>
        <rFont val="Times New Roman"/>
        <family val="1"/>
        <charset val="204"/>
      </rPr>
      <t xml:space="preserve">поэтажных планов, </t>
    </r>
    <r>
      <rPr>
        <sz val="10"/>
        <color theme="1"/>
        <rFont val="Times New Roman"/>
        <family val="1"/>
        <charset val="204"/>
      </rPr>
      <t>других материалов)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</si>
  <si>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</si>
  <si>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</si>
  <si>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</si>
  <si>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</si>
  <si>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</si>
  <si>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</si>
  <si>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</si>
  <si>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</si>
  <si>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</si>
  <si>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</si>
  <si>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</si>
  <si>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</si>
  <si>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</si>
  <si>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</si>
  <si>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</si>
  <si>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</si>
  <si>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Формированиематериалов для предоставления на экспертизу</t>
  </si>
  <si>
    <r>
      <t>Коэффициент квалификации (участия) специалистов Ккв(уч) [гр3/</t>
    </r>
    <r>
      <rPr>
        <sz val="11"/>
        <color theme="1"/>
        <rFont val="Times New Roman"/>
        <family val="1"/>
        <charset val="204"/>
      </rPr>
      <t xml:space="preserve">итог </t>
    </r>
    <r>
      <rPr>
        <sz val="11"/>
        <rFont val="Times New Roman"/>
        <family val="1"/>
        <charset val="204"/>
      </rPr>
      <t>гр4*гр6*гр5]</t>
    </r>
  </si>
  <si>
    <t xml:space="preserve">Стоимость работ Спр*, руб.
(гр. 6 х гр. 7 х гр. 8 х гр. 9)
</t>
  </si>
  <si>
    <t>дней, плановая продолжительность выполнения проектных работ принимается в соответствии с заданием на проектирование</t>
  </si>
  <si>
    <t>человек, принимается в соответствии с разработанными таблицами технологических процессов, в которых определено количество непосредственных исполнителей-проектировщиков</t>
  </si>
  <si>
    <r>
      <rPr>
        <b/>
        <sz val="14"/>
        <color rgb="FF000000"/>
        <rFont val="Times New Roman"/>
        <family val="1"/>
        <charset val="204"/>
      </rPr>
      <t>Технологический процесс выполнения проектных работ*</t>
    </r>
    <r>
      <rPr>
        <sz val="14"/>
        <color rgb="FF000000"/>
        <rFont val="Times New Roman"/>
        <family val="1"/>
        <charset val="204"/>
      </rPr>
      <t xml:space="preserve"> 
для системы дистанционного открывания 12 дверей в жилом доме. 
</t>
    </r>
    <r>
      <rPr>
        <u/>
        <sz val="14"/>
        <color rgb="FF000000"/>
        <rFont val="Times New Roman"/>
        <family val="1"/>
        <charset val="204"/>
      </rPr>
      <t>Проектная документация</t>
    </r>
  </si>
  <si>
    <t xml:space="preserve">Время участия исполнителей в работе, дни </t>
  </si>
  <si>
    <r>
      <t>Примечание:
**в уровне цен по состоняию на 4 квартал 2024 года. При составлении калькуляции затрат в апреле 2025 года (2 квартал 2025 года) указанная стоимость Спр  включается в смету на проектные работы с последующим применением соответствующих индексов пересчета изменения сметной стоимости проектных работ на 2 квартал 2025 года, опубликованных письмом Минстроя России о</t>
    </r>
    <r>
      <rPr>
        <sz val="11"/>
        <rFont val="Times New Roman"/>
        <family val="1"/>
        <charset val="204"/>
      </rPr>
      <t>т 21.04.2025 № 23229-ИФ/09.</t>
    </r>
    <r>
      <rPr>
        <sz val="11"/>
        <color theme="1"/>
        <rFont val="Times New Roman"/>
        <family val="1"/>
        <charset val="204"/>
      </rPr>
      <t xml:space="preserve">
</t>
    </r>
  </si>
  <si>
    <t>Расчет коэффициента квалификации-участия выполняется по рекомендуемой форме, приведенной в приложении № 7 
к Методике № 707/пр</t>
  </si>
  <si>
    <t>Расчет стоимости проектных работ Спр выполняется по рекомендуемой форме 3п, приведенной в приложении № 7 
к Методике № 707/пр</t>
  </si>
  <si>
    <t>Примечание:
* значения времени участия исполнителей в работе в указанной таблице технологического процесса выполнения проектных работ по объекту приведены условно (данные таблицы составляются проектной организацнией, должны быть подписаны руководителем такой проектной организации и заверены ее печатью).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</si>
</sst>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00"/>
    <numFmt numFmtId="165" formatCode="#,##0.0"/>
    <numFmt numFmtId="166" formatCode="_-* #,##0.000\ _₽_-;\-* #,##0.0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0" applyFont="1" applyAlignment="1">
      <alignment horizontal="justify" vertical="center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top" wrapText="1"/>
    </xf>
    <xf numFmtId="4" fontId="11" fillId="0" borderId="0" xfId="0" applyNumberFormat="1" applyFont="1" applyBorder="1" applyAlignment="1">
      <alignment horizontal="center" vertical="top" wrapText="1"/>
    </xf>
    <xf numFmtId="3" fontId="11" fillId="0" borderId="0" xfId="0" applyNumberFormat="1" applyFont="1" applyBorder="1" applyAlignment="1">
      <alignment horizontal="center" vertical="top" wrapText="1"/>
    </xf>
    <xf numFmtId="1" fontId="11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4" fontId="10" fillId="0" borderId="0" xfId="0" applyNumberFormat="1" applyFont="1" applyBorder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top" wrapText="1"/>
    </xf>
    <xf numFmtId="43" fontId="7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166" fontId="18" fillId="0" borderId="3" xfId="1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Border="1"/>
    <xf numFmtId="1" fontId="17" fillId="0" borderId="3" xfId="0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43" fontId="7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2" fontId="17" fillId="0" borderId="3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tabSelected="1" zoomScaleNormal="100" zoomScaleSheetLayoutView="112" workbookViewId="0">
      <selection activeCell="G65" sqref="G65:H65"/>
    </sheetView>
  </sheetViews>
  <sheetFormatPr defaultRowHeight="15" x14ac:dyDescent="0.25"/>
  <cols>
    <col min="1" max="1" width="14.140625" style="60" customWidth="1"/>
    <col min="2" max="2" width="10.28515625" style="60" customWidth="1"/>
    <col min="3" max="3" width="17" style="60" customWidth="1"/>
    <col min="4" max="4" width="19" style="60" customWidth="1"/>
    <col min="5" max="5" width="18.5703125" style="60" customWidth="1"/>
    <col min="6" max="6" width="15.140625" style="60" customWidth="1"/>
    <col min="7" max="7" width="15.42578125" style="60" customWidth="1"/>
    <col min="8" max="8" width="14.42578125" style="60" customWidth="1"/>
    <col min="9" max="9" width="16" style="60" customWidth="1"/>
    <col min="10" max="10" width="17.28515625" style="60" customWidth="1"/>
    <col min="11" max="16384" width="9.140625" style="60"/>
  </cols>
  <sheetData>
    <row r="2" spans="1:10" ht="22.5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22.5" x14ac:dyDescent="0.25">
      <c r="A3" s="80" t="s">
        <v>40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20.25" x14ac:dyDescent="0.25">
      <c r="A4" s="1"/>
    </row>
    <row r="5" spans="1:10" ht="52.5" customHeight="1" x14ac:dyDescent="0.25">
      <c r="A5" s="81" t="s">
        <v>80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ht="114.75" customHeight="1" x14ac:dyDescent="0.25">
      <c r="A6" s="82" t="s">
        <v>76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63" customHeight="1" x14ac:dyDescent="0.25">
      <c r="A7" s="82" t="s">
        <v>75</v>
      </c>
      <c r="B7" s="82"/>
      <c r="C7" s="82"/>
      <c r="D7" s="82"/>
      <c r="E7" s="82"/>
      <c r="F7" s="82"/>
      <c r="G7" s="82"/>
      <c r="H7" s="82"/>
      <c r="I7" s="82"/>
      <c r="J7" s="82"/>
    </row>
    <row r="8" spans="1:10" ht="31.5" customHeight="1" x14ac:dyDescent="0.25">
      <c r="A8" s="54" t="s">
        <v>28</v>
      </c>
      <c r="B8" s="79" t="s">
        <v>29</v>
      </c>
      <c r="C8" s="79"/>
      <c r="D8" s="79"/>
      <c r="E8" s="79"/>
      <c r="F8" s="41"/>
      <c r="G8" s="41"/>
    </row>
    <row r="9" spans="1:10" ht="18.75" x14ac:dyDescent="0.25">
      <c r="A9" s="12" t="s">
        <v>30</v>
      </c>
    </row>
    <row r="10" spans="1:10" ht="31.5" customHeight="1" x14ac:dyDescent="0.25">
      <c r="A10" s="48" t="s">
        <v>35</v>
      </c>
      <c r="B10" s="42" t="s">
        <v>1</v>
      </c>
      <c r="C10" s="83" t="s">
        <v>56</v>
      </c>
      <c r="D10" s="83"/>
      <c r="E10" s="83"/>
      <c r="F10" s="83"/>
      <c r="G10" s="83"/>
      <c r="H10" s="83"/>
      <c r="I10" s="83"/>
      <c r="J10" s="83"/>
    </row>
    <row r="11" spans="1:10" ht="31.5" customHeight="1" x14ac:dyDescent="0.25">
      <c r="A11" s="49" t="s">
        <v>31</v>
      </c>
      <c r="B11" s="42" t="s">
        <v>1</v>
      </c>
      <c r="C11" s="84" t="s">
        <v>49</v>
      </c>
      <c r="D11" s="84"/>
      <c r="E11" s="84"/>
      <c r="F11" s="84"/>
      <c r="G11" s="84"/>
      <c r="H11" s="84"/>
      <c r="I11" s="84"/>
      <c r="J11" s="84"/>
    </row>
    <row r="12" spans="1:10" ht="31.5" customHeight="1" x14ac:dyDescent="0.25">
      <c r="A12" s="50" t="s">
        <v>32</v>
      </c>
      <c r="B12" s="42" t="s">
        <v>1</v>
      </c>
      <c r="C12" s="83" t="s">
        <v>41</v>
      </c>
      <c r="D12" s="83"/>
      <c r="E12" s="83"/>
      <c r="F12" s="83"/>
      <c r="G12" s="83"/>
      <c r="H12" s="83"/>
      <c r="I12" s="83"/>
      <c r="J12" s="83"/>
    </row>
    <row r="13" spans="1:10" ht="39" customHeight="1" x14ac:dyDescent="0.25">
      <c r="A13" s="50" t="s">
        <v>33</v>
      </c>
      <c r="B13" s="42" t="s">
        <v>1</v>
      </c>
      <c r="C13" s="84" t="s">
        <v>55</v>
      </c>
      <c r="D13" s="84"/>
      <c r="E13" s="84"/>
      <c r="F13" s="84"/>
      <c r="G13" s="84"/>
      <c r="H13" s="84"/>
      <c r="I13" s="84"/>
      <c r="J13" s="84"/>
    </row>
    <row r="14" spans="1:10" ht="58.5" customHeight="1" x14ac:dyDescent="0.25">
      <c r="A14" s="50" t="s">
        <v>34</v>
      </c>
      <c r="B14" s="42" t="s">
        <v>1</v>
      </c>
      <c r="C14" s="83" t="s">
        <v>67</v>
      </c>
      <c r="D14" s="83"/>
      <c r="E14" s="83"/>
      <c r="F14" s="83"/>
      <c r="G14" s="83"/>
      <c r="H14" s="83"/>
      <c r="I14" s="83"/>
      <c r="J14" s="83"/>
    </row>
    <row r="15" spans="1:10" ht="27.75" customHeight="1" x14ac:dyDescent="0.25">
      <c r="A15" s="85" t="s">
        <v>42</v>
      </c>
      <c r="B15" s="85"/>
      <c r="C15" s="85"/>
      <c r="D15" s="85"/>
      <c r="E15" s="85"/>
      <c r="F15" s="85"/>
      <c r="G15" s="85"/>
      <c r="H15" s="85"/>
      <c r="I15" s="85"/>
      <c r="J15" s="13"/>
    </row>
    <row r="16" spans="1:10" ht="27.75" customHeight="1" x14ac:dyDescent="0.25">
      <c r="A16" s="83" t="s">
        <v>43</v>
      </c>
      <c r="B16" s="83"/>
      <c r="C16" s="83"/>
      <c r="D16" s="83"/>
      <c r="E16" s="83"/>
      <c r="F16" s="83"/>
      <c r="G16" s="83"/>
      <c r="H16" s="83"/>
      <c r="I16" s="83"/>
      <c r="J16" s="13"/>
    </row>
    <row r="17" spans="1:10" ht="27.75" customHeight="1" x14ac:dyDescent="0.25">
      <c r="A17" s="94" t="s">
        <v>31</v>
      </c>
      <c r="B17" s="93" t="s">
        <v>51</v>
      </c>
      <c r="C17" s="91" t="s">
        <v>44</v>
      </c>
      <c r="D17" s="91"/>
      <c r="E17" s="43"/>
      <c r="F17" s="37"/>
      <c r="G17" s="37"/>
      <c r="H17" s="37"/>
      <c r="I17" s="37"/>
      <c r="J17" s="43"/>
    </row>
    <row r="18" spans="1:10" ht="27.75" customHeight="1" x14ac:dyDescent="0.25">
      <c r="A18" s="94"/>
      <c r="B18" s="93"/>
      <c r="C18" s="92" t="s">
        <v>45</v>
      </c>
      <c r="D18" s="92"/>
      <c r="E18" s="43"/>
      <c r="F18" s="37"/>
      <c r="G18" s="37"/>
      <c r="H18" s="37"/>
      <c r="I18" s="37"/>
      <c r="J18" s="43"/>
    </row>
    <row r="19" spans="1:10" ht="17.25" customHeight="1" x14ac:dyDescent="0.25">
      <c r="A19" s="50" t="s">
        <v>47</v>
      </c>
      <c r="B19" s="44"/>
      <c r="C19" s="44"/>
      <c r="D19" s="40"/>
      <c r="E19" s="40"/>
      <c r="F19" s="37"/>
      <c r="G19" s="37"/>
      <c r="H19" s="37"/>
      <c r="I19" s="37"/>
      <c r="J19" s="13"/>
    </row>
    <row r="20" spans="1:10" ht="135" customHeight="1" x14ac:dyDescent="0.25">
      <c r="A20" s="48" t="s">
        <v>48</v>
      </c>
      <c r="B20" s="42" t="s">
        <v>1</v>
      </c>
      <c r="C20" s="86" t="s">
        <v>57</v>
      </c>
      <c r="D20" s="86"/>
      <c r="E20" s="86"/>
      <c r="F20" s="86"/>
      <c r="G20" s="86"/>
      <c r="H20" s="86"/>
      <c r="I20" s="86"/>
      <c r="J20" s="86"/>
    </row>
    <row r="21" spans="1:10" ht="46.5" customHeight="1" x14ac:dyDescent="0.25">
      <c r="A21" s="49" t="s">
        <v>50</v>
      </c>
      <c r="B21" s="42" t="s">
        <v>51</v>
      </c>
      <c r="C21" s="24">
        <v>0.1</v>
      </c>
      <c r="D21" s="99" t="s">
        <v>58</v>
      </c>
      <c r="E21" s="99"/>
      <c r="F21" s="99"/>
      <c r="G21" s="99"/>
      <c r="H21" s="99"/>
      <c r="I21" s="99"/>
      <c r="J21" s="99"/>
    </row>
    <row r="22" spans="1:10" ht="49.5" customHeight="1" x14ac:dyDescent="0.25">
      <c r="A22" s="50" t="s">
        <v>45</v>
      </c>
      <c r="B22" s="42" t="s">
        <v>51</v>
      </c>
      <c r="C22" s="24">
        <v>0.4</v>
      </c>
      <c r="D22" s="99" t="s">
        <v>77</v>
      </c>
      <c r="E22" s="99"/>
      <c r="F22" s="99"/>
      <c r="G22" s="99"/>
      <c r="H22" s="99"/>
      <c r="I22" s="99"/>
      <c r="J22" s="99"/>
    </row>
    <row r="23" spans="1:10" ht="27.75" customHeight="1" x14ac:dyDescent="0.25">
      <c r="A23" s="83" t="s">
        <v>46</v>
      </c>
      <c r="B23" s="83"/>
      <c r="C23" s="83"/>
      <c r="D23" s="83"/>
      <c r="E23" s="83"/>
      <c r="F23" s="83"/>
      <c r="G23" s="83"/>
      <c r="H23" s="83"/>
      <c r="I23" s="83"/>
      <c r="J23" s="13"/>
    </row>
    <row r="24" spans="1:10" ht="109.5" customHeight="1" x14ac:dyDescent="0.25">
      <c r="A24" s="86" t="s">
        <v>69</v>
      </c>
      <c r="B24" s="86"/>
      <c r="C24" s="86"/>
      <c r="D24" s="86"/>
      <c r="E24" s="86"/>
      <c r="F24" s="86"/>
      <c r="G24" s="86"/>
      <c r="H24" s="86"/>
      <c r="I24" s="86"/>
      <c r="J24" s="45">
        <v>118335.1</v>
      </c>
    </row>
    <row r="25" spans="1:10" ht="14.25" customHeight="1" x14ac:dyDescent="0.25">
      <c r="A25" s="15"/>
      <c r="B25" s="15"/>
      <c r="C25" s="40"/>
      <c r="D25" s="40"/>
      <c r="E25" s="23"/>
      <c r="F25" s="40"/>
      <c r="G25" s="40"/>
      <c r="H25" s="40"/>
      <c r="I25" s="40"/>
      <c r="J25" s="13"/>
    </row>
    <row r="26" spans="1:10" ht="27.75" customHeight="1" x14ac:dyDescent="0.25">
      <c r="A26" s="52" t="s">
        <v>48</v>
      </c>
      <c r="B26" s="44" t="s">
        <v>51</v>
      </c>
      <c r="C26" s="95" t="str">
        <f>CONCATENATE("",J24,"/",A27," = ")</f>
        <v xml:space="preserve">118335,1/20,67 = </v>
      </c>
      <c r="D26" s="95"/>
      <c r="E26" s="46">
        <f>J24/A27</f>
        <v>5724.97</v>
      </c>
      <c r="F26" s="40" t="s">
        <v>59</v>
      </c>
      <c r="G26" s="40"/>
      <c r="H26" s="40"/>
      <c r="I26" s="40"/>
      <c r="J26" s="13"/>
    </row>
    <row r="27" spans="1:10" ht="61.5" customHeight="1" x14ac:dyDescent="0.25">
      <c r="A27" s="64">
        <f>(17+20+20+21+20+19+23+22+21+23+21+21)/12</f>
        <v>20.67</v>
      </c>
      <c r="B27" s="51" t="s">
        <v>1</v>
      </c>
      <c r="C27" s="102" t="s">
        <v>68</v>
      </c>
      <c r="D27" s="102"/>
      <c r="E27" s="102"/>
      <c r="F27" s="102"/>
      <c r="G27" s="102"/>
      <c r="H27" s="102"/>
      <c r="I27" s="102"/>
      <c r="J27" s="102"/>
    </row>
    <row r="28" spans="1:10" ht="32.25" customHeight="1" x14ac:dyDescent="0.25">
      <c r="A28" s="53" t="s">
        <v>31</v>
      </c>
      <c r="B28" s="51" t="s">
        <v>51</v>
      </c>
      <c r="C28" s="96" t="str">
        <f>CONCATENATE(,E26," х (1 + ",C21,") / ",C22," = ")</f>
        <v xml:space="preserve">5724,97 х (1 + 0,1) / 0,4 = </v>
      </c>
      <c r="D28" s="96"/>
      <c r="E28" s="55">
        <f>E26*(1+C21)/C22</f>
        <v>15743.67</v>
      </c>
      <c r="F28" s="40" t="s">
        <v>59</v>
      </c>
      <c r="G28" s="36"/>
      <c r="H28" s="36"/>
      <c r="I28" s="36"/>
      <c r="J28" s="13"/>
    </row>
    <row r="29" spans="1:10" ht="30" customHeight="1" x14ac:dyDescent="0.25">
      <c r="A29" s="87" t="s">
        <v>60</v>
      </c>
      <c r="B29" s="87"/>
      <c r="C29" s="87"/>
      <c r="D29" s="87"/>
      <c r="E29" s="87"/>
      <c r="F29" s="87"/>
      <c r="G29" s="87"/>
      <c r="H29" s="87"/>
      <c r="I29" s="87"/>
      <c r="J29" s="13"/>
    </row>
    <row r="30" spans="1:10" ht="14.25" customHeight="1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13"/>
    </row>
    <row r="31" spans="1:10" ht="36" customHeight="1" x14ac:dyDescent="0.25">
      <c r="A31" s="49" t="s">
        <v>32</v>
      </c>
      <c r="B31" s="42" t="s">
        <v>51</v>
      </c>
      <c r="C31" s="56">
        <v>15</v>
      </c>
      <c r="D31" s="98" t="s">
        <v>101</v>
      </c>
      <c r="E31" s="98"/>
      <c r="F31" s="98"/>
      <c r="G31" s="98"/>
      <c r="H31" s="98"/>
      <c r="I31" s="98"/>
      <c r="J31" s="98"/>
    </row>
    <row r="32" spans="1:10" ht="33.75" customHeight="1" x14ac:dyDescent="0.25">
      <c r="A32" s="87" t="s">
        <v>61</v>
      </c>
      <c r="B32" s="87"/>
      <c r="C32" s="87"/>
      <c r="D32" s="87"/>
      <c r="E32" s="87"/>
      <c r="F32" s="87"/>
      <c r="G32" s="87"/>
      <c r="H32" s="87"/>
      <c r="I32" s="87"/>
      <c r="J32" s="13"/>
    </row>
    <row r="33" spans="1:10" ht="78" customHeight="1" x14ac:dyDescent="0.25">
      <c r="A33" s="84" t="s">
        <v>62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56.25" customHeight="1" x14ac:dyDescent="0.25">
      <c r="A34" s="49" t="s">
        <v>33</v>
      </c>
      <c r="B34" s="42" t="s">
        <v>51</v>
      </c>
      <c r="C34" s="24">
        <v>6</v>
      </c>
      <c r="D34" s="99" t="s">
        <v>102</v>
      </c>
      <c r="E34" s="99"/>
      <c r="F34" s="99"/>
      <c r="G34" s="99"/>
      <c r="H34" s="99"/>
      <c r="I34" s="99"/>
      <c r="J34" s="99"/>
    </row>
    <row r="35" spans="1:10" ht="63" customHeight="1" x14ac:dyDescent="0.25">
      <c r="A35" s="100" t="s">
        <v>103</v>
      </c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9" customHeight="1" x14ac:dyDescent="0.25"/>
    <row r="37" spans="1:10" ht="24" customHeight="1" x14ac:dyDescent="0.25">
      <c r="A37" s="106" t="s">
        <v>16</v>
      </c>
      <c r="B37" s="97" t="s">
        <v>2</v>
      </c>
      <c r="C37" s="97"/>
      <c r="D37" s="97"/>
      <c r="E37" s="88" t="s">
        <v>104</v>
      </c>
      <c r="F37" s="89"/>
      <c r="G37" s="89"/>
      <c r="H37" s="89"/>
      <c r="I37" s="89"/>
      <c r="J37" s="90"/>
    </row>
    <row r="38" spans="1:10" ht="38.25" x14ac:dyDescent="0.25">
      <c r="A38" s="106"/>
      <c r="B38" s="97"/>
      <c r="C38" s="97"/>
      <c r="D38" s="97"/>
      <c r="E38" s="39" t="s">
        <v>78</v>
      </c>
      <c r="F38" s="39" t="s">
        <v>37</v>
      </c>
      <c r="G38" s="39" t="s">
        <v>17</v>
      </c>
      <c r="H38" s="39" t="s">
        <v>9</v>
      </c>
      <c r="I38" s="39" t="s">
        <v>38</v>
      </c>
      <c r="J38" s="39" t="s">
        <v>10</v>
      </c>
    </row>
    <row r="39" spans="1:10" x14ac:dyDescent="0.25">
      <c r="A39" s="61">
        <v>1</v>
      </c>
      <c r="B39" s="97">
        <v>2</v>
      </c>
      <c r="C39" s="97"/>
      <c r="D39" s="97"/>
      <c r="E39" s="38">
        <v>3</v>
      </c>
      <c r="F39" s="38">
        <v>4</v>
      </c>
      <c r="G39" s="38">
        <v>5</v>
      </c>
      <c r="H39" s="38">
        <v>6</v>
      </c>
      <c r="I39" s="38">
        <v>7</v>
      </c>
      <c r="J39" s="38">
        <v>8</v>
      </c>
    </row>
    <row r="40" spans="1:10" ht="44.25" customHeight="1" x14ac:dyDescent="0.25">
      <c r="A40" s="7" t="s">
        <v>82</v>
      </c>
      <c r="B40" s="105" t="s">
        <v>81</v>
      </c>
      <c r="C40" s="105"/>
      <c r="D40" s="105"/>
      <c r="E40" s="75">
        <v>0.05</v>
      </c>
      <c r="F40" s="75">
        <v>0.05</v>
      </c>
      <c r="G40" s="75">
        <v>0.1</v>
      </c>
      <c r="H40" s="75"/>
      <c r="I40" s="75">
        <v>0.1</v>
      </c>
      <c r="J40" s="75">
        <v>0.3</v>
      </c>
    </row>
    <row r="41" spans="1:10" ht="44.25" customHeight="1" x14ac:dyDescent="0.25">
      <c r="A41" s="7" t="s">
        <v>83</v>
      </c>
      <c r="B41" s="103" t="s">
        <v>63</v>
      </c>
      <c r="C41" s="103"/>
      <c r="D41" s="103"/>
      <c r="E41" s="47"/>
      <c r="F41" s="47"/>
      <c r="G41" s="47">
        <v>0.05</v>
      </c>
      <c r="H41" s="47"/>
      <c r="I41" s="47">
        <v>0.1</v>
      </c>
      <c r="J41" s="47">
        <v>0.26</v>
      </c>
    </row>
    <row r="42" spans="1:10" ht="44.25" customHeight="1" x14ac:dyDescent="0.25">
      <c r="A42" s="7" t="s">
        <v>84</v>
      </c>
      <c r="B42" s="103" t="s">
        <v>18</v>
      </c>
      <c r="C42" s="103"/>
      <c r="D42" s="103"/>
      <c r="E42" s="47"/>
      <c r="F42" s="47"/>
      <c r="G42" s="47"/>
      <c r="H42" s="47"/>
      <c r="I42" s="47">
        <v>0.2</v>
      </c>
      <c r="J42" s="47">
        <v>0.3</v>
      </c>
    </row>
    <row r="43" spans="1:10" ht="30.75" customHeight="1" x14ac:dyDescent="0.25">
      <c r="A43" s="7" t="s">
        <v>85</v>
      </c>
      <c r="B43" s="103" t="s">
        <v>19</v>
      </c>
      <c r="C43" s="103"/>
      <c r="D43" s="103"/>
      <c r="E43" s="47"/>
      <c r="F43" s="47"/>
      <c r="G43" s="47">
        <v>0.04</v>
      </c>
      <c r="H43" s="47">
        <v>0.01</v>
      </c>
      <c r="I43" s="47">
        <v>0.3</v>
      </c>
      <c r="J43" s="47">
        <v>0.4</v>
      </c>
    </row>
    <row r="44" spans="1:10" ht="20.25" customHeight="1" x14ac:dyDescent="0.25">
      <c r="A44" s="7" t="s">
        <v>86</v>
      </c>
      <c r="B44" s="103" t="s">
        <v>20</v>
      </c>
      <c r="C44" s="103"/>
      <c r="D44" s="103"/>
      <c r="E44" s="47"/>
      <c r="F44" s="47"/>
      <c r="G44" s="47"/>
      <c r="H44" s="47"/>
      <c r="I44" s="47"/>
      <c r="J44" s="47">
        <v>0.6</v>
      </c>
    </row>
    <row r="45" spans="1:10" ht="20.25" customHeight="1" x14ac:dyDescent="0.25">
      <c r="A45" s="7" t="s">
        <v>87</v>
      </c>
      <c r="B45" s="103" t="s">
        <v>21</v>
      </c>
      <c r="C45" s="103"/>
      <c r="D45" s="103"/>
      <c r="E45" s="47"/>
      <c r="F45" s="47"/>
      <c r="G45" s="47"/>
      <c r="H45" s="47"/>
      <c r="I45" s="47">
        <v>0.4</v>
      </c>
      <c r="J45" s="47"/>
    </row>
    <row r="46" spans="1:10" ht="30" customHeight="1" x14ac:dyDescent="0.25">
      <c r="A46" s="7" t="s">
        <v>88</v>
      </c>
      <c r="B46" s="103" t="s">
        <v>27</v>
      </c>
      <c r="C46" s="103"/>
      <c r="D46" s="103"/>
      <c r="E46" s="47"/>
      <c r="F46" s="47"/>
      <c r="G46" s="47"/>
      <c r="H46" s="47"/>
      <c r="I46" s="47"/>
      <c r="J46" s="47">
        <v>4</v>
      </c>
    </row>
    <row r="47" spans="1:10" ht="21" customHeight="1" x14ac:dyDescent="0.25">
      <c r="A47" s="7" t="s">
        <v>89</v>
      </c>
      <c r="B47" s="103" t="s">
        <v>22</v>
      </c>
      <c r="C47" s="103"/>
      <c r="D47" s="103"/>
      <c r="E47" s="47"/>
      <c r="F47" s="47"/>
      <c r="G47" s="47"/>
      <c r="H47" s="47"/>
      <c r="I47" s="47"/>
      <c r="J47" s="47">
        <v>0.8</v>
      </c>
    </row>
    <row r="48" spans="1:10" ht="21" customHeight="1" x14ac:dyDescent="0.25">
      <c r="A48" s="7" t="s">
        <v>90</v>
      </c>
      <c r="B48" s="103" t="s">
        <v>23</v>
      </c>
      <c r="C48" s="103"/>
      <c r="D48" s="103"/>
      <c r="E48" s="47"/>
      <c r="F48" s="47"/>
      <c r="G48" s="47"/>
      <c r="H48" s="47">
        <v>0.1</v>
      </c>
      <c r="I48" s="47"/>
      <c r="J48" s="47">
        <v>1</v>
      </c>
    </row>
    <row r="49" spans="1:10" ht="45" customHeight="1" x14ac:dyDescent="0.25">
      <c r="A49" s="7" t="s">
        <v>91</v>
      </c>
      <c r="B49" s="103" t="s">
        <v>64</v>
      </c>
      <c r="C49" s="103"/>
      <c r="D49" s="103"/>
      <c r="E49" s="47"/>
      <c r="F49" s="47"/>
      <c r="G49" s="47"/>
      <c r="H49" s="47">
        <v>1.1000000000000001</v>
      </c>
      <c r="I49" s="47"/>
      <c r="J49" s="47">
        <v>1</v>
      </c>
    </row>
    <row r="50" spans="1:10" ht="26.25" customHeight="1" x14ac:dyDescent="0.25">
      <c r="A50" s="7" t="s">
        <v>92</v>
      </c>
      <c r="B50" s="103" t="s">
        <v>24</v>
      </c>
      <c r="C50" s="103"/>
      <c r="D50" s="103"/>
      <c r="E50" s="47">
        <v>0.1</v>
      </c>
      <c r="F50" s="47">
        <v>0.1</v>
      </c>
      <c r="G50" s="47">
        <v>0.1</v>
      </c>
      <c r="H50" s="47"/>
      <c r="I50" s="47">
        <v>0.04</v>
      </c>
      <c r="J50" s="47"/>
    </row>
    <row r="51" spans="1:10" ht="26.25" customHeight="1" x14ac:dyDescent="0.25">
      <c r="A51" s="7" t="s">
        <v>93</v>
      </c>
      <c r="B51" s="103" t="s">
        <v>36</v>
      </c>
      <c r="C51" s="103"/>
      <c r="D51" s="103"/>
      <c r="E51" s="47">
        <v>0.1</v>
      </c>
      <c r="F51" s="47">
        <v>0.1</v>
      </c>
      <c r="G51" s="47">
        <v>0.2</v>
      </c>
      <c r="H51" s="47">
        <v>0.2</v>
      </c>
      <c r="I51" s="47">
        <v>0.2</v>
      </c>
      <c r="J51" s="47"/>
    </row>
    <row r="52" spans="1:10" ht="26.25" customHeight="1" x14ac:dyDescent="0.25">
      <c r="A52" s="7" t="s">
        <v>94</v>
      </c>
      <c r="B52" s="105" t="s">
        <v>98</v>
      </c>
      <c r="C52" s="105"/>
      <c r="D52" s="105"/>
      <c r="E52" s="38"/>
      <c r="F52" s="38"/>
      <c r="G52" s="38">
        <v>0.06</v>
      </c>
      <c r="H52" s="38">
        <v>0.4</v>
      </c>
      <c r="I52" s="38">
        <v>0.28000000000000003</v>
      </c>
      <c r="J52" s="38">
        <v>0.6</v>
      </c>
    </row>
    <row r="53" spans="1:10" ht="26.25" customHeight="1" x14ac:dyDescent="0.25">
      <c r="A53" s="7" t="s">
        <v>95</v>
      </c>
      <c r="B53" s="103" t="s">
        <v>65</v>
      </c>
      <c r="C53" s="103"/>
      <c r="D53" s="103"/>
      <c r="E53" s="38">
        <v>0.05</v>
      </c>
      <c r="F53" s="38"/>
      <c r="G53" s="38">
        <v>0.05</v>
      </c>
      <c r="H53" s="38"/>
      <c r="I53" s="38">
        <v>0.02</v>
      </c>
      <c r="J53" s="38">
        <v>0.01</v>
      </c>
    </row>
    <row r="54" spans="1:10" ht="26.25" customHeight="1" x14ac:dyDescent="0.25">
      <c r="A54" s="7" t="s">
        <v>96</v>
      </c>
      <c r="B54" s="103" t="s">
        <v>25</v>
      </c>
      <c r="C54" s="103"/>
      <c r="D54" s="103"/>
      <c r="E54" s="38">
        <v>0.05</v>
      </c>
      <c r="F54" s="38">
        <v>0.05</v>
      </c>
      <c r="G54" s="38">
        <v>0.1</v>
      </c>
      <c r="H54" s="38">
        <v>0.1</v>
      </c>
      <c r="I54" s="38">
        <v>0.02</v>
      </c>
      <c r="J54" s="38">
        <v>0.02</v>
      </c>
    </row>
    <row r="55" spans="1:10" ht="26.25" customHeight="1" x14ac:dyDescent="0.25">
      <c r="A55" s="7" t="s">
        <v>97</v>
      </c>
      <c r="B55" s="103" t="s">
        <v>66</v>
      </c>
      <c r="C55" s="103"/>
      <c r="D55" s="103"/>
      <c r="E55" s="38">
        <v>0.02</v>
      </c>
      <c r="F55" s="38">
        <v>0.05</v>
      </c>
      <c r="G55" s="38"/>
      <c r="H55" s="38"/>
      <c r="I55" s="38"/>
      <c r="J55" s="38"/>
    </row>
    <row r="56" spans="1:10" ht="22.5" customHeight="1" x14ac:dyDescent="0.25">
      <c r="A56" s="114" t="s">
        <v>26</v>
      </c>
      <c r="B56" s="114"/>
      <c r="C56" s="114"/>
      <c r="D56" s="114"/>
      <c r="E56" s="6">
        <f t="shared" ref="E56:J56" si="0">SUM(E40:E55)</f>
        <v>0.37</v>
      </c>
      <c r="F56" s="6">
        <f t="shared" si="0"/>
        <v>0.35</v>
      </c>
      <c r="G56" s="6">
        <f t="shared" si="0"/>
        <v>0.7</v>
      </c>
      <c r="H56" s="6">
        <f t="shared" si="0"/>
        <v>1.91</v>
      </c>
      <c r="I56" s="6">
        <f t="shared" si="0"/>
        <v>1.66</v>
      </c>
      <c r="J56" s="6">
        <f t="shared" si="0"/>
        <v>9.2899999999999991</v>
      </c>
    </row>
    <row r="57" spans="1:10" ht="45.75" customHeight="1" x14ac:dyDescent="0.25">
      <c r="A57" s="109" t="s">
        <v>108</v>
      </c>
      <c r="B57" s="109"/>
      <c r="C57" s="109"/>
      <c r="D57" s="109"/>
      <c r="E57" s="109"/>
      <c r="F57" s="109"/>
      <c r="G57" s="109"/>
      <c r="H57" s="109"/>
      <c r="I57" s="109"/>
      <c r="J57" s="109"/>
    </row>
    <row r="59" spans="1:10" ht="21.75" customHeight="1" x14ac:dyDescent="0.25">
      <c r="A59" s="87" t="s">
        <v>70</v>
      </c>
      <c r="B59" s="87"/>
      <c r="C59" s="87"/>
      <c r="D59" s="87"/>
      <c r="E59" s="87"/>
      <c r="F59" s="87"/>
      <c r="G59" s="87"/>
      <c r="H59" s="87"/>
      <c r="I59" s="87"/>
    </row>
    <row r="60" spans="1:10" ht="27" customHeight="1" x14ac:dyDescent="0.25">
      <c r="A60" s="108" t="s">
        <v>79</v>
      </c>
      <c r="B60" s="108"/>
      <c r="C60" s="108"/>
      <c r="D60" s="108"/>
      <c r="E60" s="108"/>
      <c r="F60" s="108"/>
      <c r="G60" s="108"/>
      <c r="H60" s="108"/>
      <c r="I60" s="108"/>
      <c r="J60" s="108"/>
    </row>
    <row r="61" spans="1:10" ht="39.75" customHeight="1" x14ac:dyDescent="0.25">
      <c r="A61" s="104" t="s">
        <v>106</v>
      </c>
      <c r="B61" s="104"/>
      <c r="C61" s="104"/>
      <c r="D61" s="104"/>
      <c r="E61" s="104"/>
      <c r="F61" s="104"/>
      <c r="G61" s="104"/>
      <c r="H61" s="104"/>
      <c r="I61" s="104"/>
      <c r="J61" s="104"/>
    </row>
    <row r="62" spans="1:10" ht="10.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3"/>
    </row>
    <row r="63" spans="1:10" s="3" customFormat="1" ht="112.5" customHeight="1" x14ac:dyDescent="0.25">
      <c r="A63" s="65" t="s">
        <v>3</v>
      </c>
      <c r="B63" s="107" t="s">
        <v>4</v>
      </c>
      <c r="C63" s="107"/>
      <c r="D63" s="8" t="s">
        <v>5</v>
      </c>
      <c r="E63" s="8" t="s">
        <v>6</v>
      </c>
      <c r="F63" s="65" t="s">
        <v>7</v>
      </c>
      <c r="G63" s="107" t="s">
        <v>39</v>
      </c>
      <c r="H63" s="107"/>
      <c r="I63" s="69" t="s">
        <v>99</v>
      </c>
      <c r="J63" s="8" t="s">
        <v>8</v>
      </c>
    </row>
    <row r="64" spans="1:10" s="4" customFormat="1" x14ac:dyDescent="0.25">
      <c r="A64" s="25">
        <v>1</v>
      </c>
      <c r="B64" s="115">
        <v>2</v>
      </c>
      <c r="C64" s="115"/>
      <c r="D64" s="26">
        <v>3</v>
      </c>
      <c r="E64" s="27">
        <v>4</v>
      </c>
      <c r="F64" s="25">
        <v>5</v>
      </c>
      <c r="G64" s="115">
        <v>6</v>
      </c>
      <c r="H64" s="115"/>
      <c r="I64" s="70">
        <v>7</v>
      </c>
      <c r="J64" s="28">
        <v>8</v>
      </c>
    </row>
    <row r="65" spans="1:10" s="5" customFormat="1" ht="20.25" customHeight="1" x14ac:dyDescent="0.25">
      <c r="A65" s="65">
        <v>1</v>
      </c>
      <c r="B65" s="101" t="str">
        <f>E38</f>
        <v>Начальник мастерской</v>
      </c>
      <c r="C65" s="101"/>
      <c r="D65" s="11">
        <f>E56</f>
        <v>0.37</v>
      </c>
      <c r="E65" s="9"/>
      <c r="F65" s="66">
        <v>1</v>
      </c>
      <c r="G65" s="116">
        <v>2.25</v>
      </c>
      <c r="H65" s="116"/>
      <c r="I65" s="71">
        <f t="shared" ref="I65:I70" si="1">D65/$E$71*F65*G65</f>
        <v>0.06</v>
      </c>
      <c r="J65" s="10"/>
    </row>
    <row r="66" spans="1:10" s="5" customFormat="1" ht="30" customHeight="1" x14ac:dyDescent="0.25">
      <c r="A66" s="65">
        <v>2</v>
      </c>
      <c r="B66" s="101" t="str">
        <f>F38</f>
        <v>Заместитель начальника мастерской</v>
      </c>
      <c r="C66" s="101"/>
      <c r="D66" s="11">
        <f>F56</f>
        <v>0.35</v>
      </c>
      <c r="E66" s="9"/>
      <c r="F66" s="66">
        <v>1</v>
      </c>
      <c r="G66" s="116">
        <v>1.8</v>
      </c>
      <c r="H66" s="116"/>
      <c r="I66" s="71">
        <f t="shared" si="1"/>
        <v>0.04</v>
      </c>
      <c r="J66" s="10"/>
    </row>
    <row r="67" spans="1:10" s="5" customFormat="1" ht="20.25" customHeight="1" x14ac:dyDescent="0.25">
      <c r="A67" s="65">
        <v>3</v>
      </c>
      <c r="B67" s="101" t="str">
        <f>G38</f>
        <v>ГИП</v>
      </c>
      <c r="C67" s="101"/>
      <c r="D67" s="11">
        <f>G56</f>
        <v>0.7</v>
      </c>
      <c r="E67" s="9"/>
      <c r="F67" s="66">
        <v>1</v>
      </c>
      <c r="G67" s="116">
        <v>1.6</v>
      </c>
      <c r="H67" s="116"/>
      <c r="I67" s="71">
        <f t="shared" si="1"/>
        <v>7.0000000000000007E-2</v>
      </c>
      <c r="J67" s="10"/>
    </row>
    <row r="68" spans="1:10" s="2" customFormat="1" ht="20.25" customHeight="1" x14ac:dyDescent="0.25">
      <c r="A68" s="73">
        <v>4</v>
      </c>
      <c r="B68" s="101" t="str">
        <f>H38</f>
        <v xml:space="preserve">Главный специалист </v>
      </c>
      <c r="C68" s="101"/>
      <c r="D68" s="11">
        <f>H56</f>
        <v>1.91</v>
      </c>
      <c r="E68" s="9"/>
      <c r="F68" s="66">
        <v>1</v>
      </c>
      <c r="G68" s="116">
        <v>1.32</v>
      </c>
      <c r="H68" s="116"/>
      <c r="I68" s="71">
        <f t="shared" si="1"/>
        <v>0.17</v>
      </c>
      <c r="J68" s="10"/>
    </row>
    <row r="69" spans="1:10" ht="20.25" customHeight="1" x14ac:dyDescent="0.25">
      <c r="A69" s="67">
        <v>5</v>
      </c>
      <c r="B69" s="101" t="str">
        <f>I38</f>
        <v>Руководитель группы</v>
      </c>
      <c r="C69" s="101"/>
      <c r="D69" s="57">
        <f>I56</f>
        <v>1.66</v>
      </c>
      <c r="E69" s="57"/>
      <c r="F69" s="67">
        <v>1</v>
      </c>
      <c r="G69" s="118">
        <v>1.3</v>
      </c>
      <c r="H69" s="118"/>
      <c r="I69" s="71">
        <f t="shared" si="1"/>
        <v>0.14000000000000001</v>
      </c>
      <c r="J69" s="57"/>
    </row>
    <row r="70" spans="1:10" ht="20.25" customHeight="1" x14ac:dyDescent="0.25">
      <c r="A70" s="67">
        <v>6</v>
      </c>
      <c r="B70" s="101" t="str">
        <f>J38</f>
        <v>Ведущий специалист</v>
      </c>
      <c r="C70" s="101"/>
      <c r="D70" s="57">
        <f>J56</f>
        <v>9.2899999999999991</v>
      </c>
      <c r="E70" s="57"/>
      <c r="F70" s="67">
        <v>1</v>
      </c>
      <c r="G70" s="118">
        <v>1</v>
      </c>
      <c r="H70" s="118"/>
      <c r="I70" s="71">
        <f t="shared" si="1"/>
        <v>0.62</v>
      </c>
      <c r="J70" s="57"/>
    </row>
    <row r="71" spans="1:10" ht="21" customHeight="1" x14ac:dyDescent="0.25">
      <c r="B71" s="111" t="s">
        <v>11</v>
      </c>
      <c r="C71" s="112"/>
      <c r="D71" s="58"/>
      <c r="E71" s="63">
        <f>C31</f>
        <v>15</v>
      </c>
      <c r="F71" s="68">
        <f>SUM(F65:F70)</f>
        <v>6</v>
      </c>
      <c r="G71" s="110"/>
      <c r="H71" s="110"/>
      <c r="I71" s="72">
        <f>SUM(I65:I70)</f>
        <v>1.1000000000000001</v>
      </c>
      <c r="J71" s="59">
        <f>I71/F71</f>
        <v>0.183</v>
      </c>
    </row>
    <row r="72" spans="1:10" ht="26.25" customHeight="1" x14ac:dyDescent="0.25">
      <c r="A72" s="74" t="s">
        <v>53</v>
      </c>
      <c r="B72" s="42" t="s">
        <v>51</v>
      </c>
      <c r="C72" s="42">
        <f>J71</f>
        <v>0.183</v>
      </c>
      <c r="D72" s="42"/>
      <c r="E72" s="42"/>
      <c r="F72" s="42"/>
      <c r="G72" s="42"/>
      <c r="H72" s="42"/>
      <c r="I72" s="42"/>
      <c r="J72" s="13"/>
    </row>
    <row r="73" spans="1:10" ht="28.5" customHeight="1" x14ac:dyDescent="0.25">
      <c r="A73" s="117" t="s">
        <v>54</v>
      </c>
      <c r="B73" s="117"/>
      <c r="C73" s="117"/>
      <c r="D73" s="117"/>
      <c r="E73" s="117"/>
      <c r="F73" s="117"/>
      <c r="G73" s="117"/>
      <c r="H73" s="117"/>
      <c r="I73" s="117"/>
      <c r="J73" s="13"/>
    </row>
    <row r="74" spans="1:10" ht="51.75" customHeight="1" x14ac:dyDescent="0.25">
      <c r="A74" s="104" t="s">
        <v>107</v>
      </c>
      <c r="B74" s="104"/>
      <c r="C74" s="104"/>
      <c r="D74" s="104"/>
      <c r="E74" s="104"/>
      <c r="F74" s="104"/>
      <c r="G74" s="104"/>
      <c r="H74" s="104"/>
      <c r="I74" s="104"/>
      <c r="J74" s="104"/>
    </row>
    <row r="75" spans="1:10" s="2" customFormat="1" ht="100.5" customHeight="1" x14ac:dyDescent="0.25">
      <c r="A75" s="76" t="s">
        <v>12</v>
      </c>
      <c r="B75" s="76" t="s">
        <v>13</v>
      </c>
      <c r="C75" s="76" t="s">
        <v>74</v>
      </c>
      <c r="D75" s="76" t="s">
        <v>14</v>
      </c>
      <c r="E75" s="76" t="s">
        <v>15</v>
      </c>
      <c r="F75" s="76" t="s">
        <v>71</v>
      </c>
      <c r="G75" s="76" t="s">
        <v>72</v>
      </c>
      <c r="H75" s="76" t="s">
        <v>73</v>
      </c>
      <c r="I75" s="76" t="s">
        <v>52</v>
      </c>
      <c r="J75" s="14" t="s">
        <v>100</v>
      </c>
    </row>
    <row r="76" spans="1:10" s="2" customFormat="1" x14ac:dyDescent="0.25">
      <c r="A76" s="77">
        <v>1</v>
      </c>
      <c r="B76" s="77">
        <v>2</v>
      </c>
      <c r="C76" s="77">
        <v>3</v>
      </c>
      <c r="D76" s="77">
        <v>4</v>
      </c>
      <c r="E76" s="77">
        <v>5</v>
      </c>
      <c r="F76" s="77">
        <v>6</v>
      </c>
      <c r="G76" s="77">
        <v>7</v>
      </c>
      <c r="H76" s="77">
        <v>8</v>
      </c>
      <c r="I76" s="77">
        <v>9</v>
      </c>
      <c r="J76" s="78">
        <v>10</v>
      </c>
    </row>
    <row r="77" spans="1:10" s="2" customFormat="1" ht="53.25" customHeight="1" x14ac:dyDescent="0.25">
      <c r="A77" s="29">
        <f>J24</f>
        <v>118335.1</v>
      </c>
      <c r="B77" s="30">
        <f>A27</f>
        <v>20.67</v>
      </c>
      <c r="C77" s="31">
        <f>A77/B77</f>
        <v>5724.97</v>
      </c>
      <c r="D77" s="32">
        <f>C22</f>
        <v>0.4</v>
      </c>
      <c r="E77" s="14">
        <f>C21</f>
        <v>0.1</v>
      </c>
      <c r="F77" s="31">
        <f>C77*(1+E77)/D77</f>
        <v>15743.67</v>
      </c>
      <c r="G77" s="33">
        <f>E71</f>
        <v>15</v>
      </c>
      <c r="H77" s="33">
        <f>F71</f>
        <v>6</v>
      </c>
      <c r="I77" s="34">
        <f>J71</f>
        <v>0.183</v>
      </c>
      <c r="J77" s="35">
        <f>F77*G77*H77*I77</f>
        <v>259298.24</v>
      </c>
    </row>
    <row r="78" spans="1:10" s="2" customFormat="1" x14ac:dyDescent="0.25">
      <c r="A78" s="22"/>
      <c r="B78" s="16"/>
      <c r="C78" s="17"/>
      <c r="D78" s="18"/>
      <c r="E78" s="16"/>
      <c r="F78" s="17"/>
      <c r="G78" s="19"/>
      <c r="H78" s="19"/>
      <c r="I78" s="20"/>
      <c r="J78" s="21"/>
    </row>
    <row r="79" spans="1:10" ht="64.5" customHeight="1" x14ac:dyDescent="0.25">
      <c r="A79" s="113" t="s">
        <v>105</v>
      </c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</row>
    <row r="81" spans="1:10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</row>
    <row r="82" spans="1:10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</row>
    <row r="83" spans="1:10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</row>
    <row r="84" spans="1:10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</row>
    <row r="85" spans="1:10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</row>
    <row r="86" spans="1:10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</row>
    <row r="87" spans="1:10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</row>
    <row r="88" spans="1:10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</row>
    <row r="89" spans="1:10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</row>
    <row r="90" spans="1:10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</row>
    <row r="91" spans="1:10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</row>
    <row r="93" spans="1:10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</row>
    <row r="94" spans="1:10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</row>
    <row r="95" spans="1:10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</row>
    <row r="96" spans="1:10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</row>
    <row r="97" spans="1:10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</row>
    <row r="98" spans="1:10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</row>
    <row r="99" spans="1:10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</row>
    <row r="100" spans="1:10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</row>
    <row r="101" spans="1:10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</row>
    <row r="102" spans="1:10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</row>
    <row r="103" spans="1:10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</row>
    <row r="104" spans="1:10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</row>
    <row r="105" spans="1:10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</row>
    <row r="107" spans="1:10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</row>
    <row r="109" spans="1:10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0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0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</row>
    <row r="113" spans="1:10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</row>
    <row r="114" spans="1:10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</row>
    <row r="115" spans="1:10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0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</row>
    <row r="121" spans="1:10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</row>
    <row r="122" spans="1:10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</row>
    <row r="123" spans="1:10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</row>
    <row r="124" spans="1:10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</row>
    <row r="125" spans="1:10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</row>
    <row r="126" spans="1:10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</row>
    <row r="127" spans="1:10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</row>
  </sheetData>
  <mergeCells count="78">
    <mergeCell ref="A79:J79"/>
    <mergeCell ref="A74:J74"/>
    <mergeCell ref="B53:D53"/>
    <mergeCell ref="B54:D54"/>
    <mergeCell ref="B55:D55"/>
    <mergeCell ref="A56:D56"/>
    <mergeCell ref="G63:H63"/>
    <mergeCell ref="G64:H64"/>
    <mergeCell ref="G65:H65"/>
    <mergeCell ref="G66:H66"/>
    <mergeCell ref="A73:I73"/>
    <mergeCell ref="B64:C64"/>
    <mergeCell ref="G67:H67"/>
    <mergeCell ref="G68:H68"/>
    <mergeCell ref="G69:H69"/>
    <mergeCell ref="G70:H70"/>
    <mergeCell ref="G71:H71"/>
    <mergeCell ref="B71:C71"/>
    <mergeCell ref="B68:C68"/>
    <mergeCell ref="B69:C69"/>
    <mergeCell ref="B70:C70"/>
    <mergeCell ref="B45:D45"/>
    <mergeCell ref="B46:D46"/>
    <mergeCell ref="B47:D47"/>
    <mergeCell ref="B48:D48"/>
    <mergeCell ref="B49:D49"/>
    <mergeCell ref="B50:D50"/>
    <mergeCell ref="B51:D51"/>
    <mergeCell ref="B52:D52"/>
    <mergeCell ref="A59:I59"/>
    <mergeCell ref="B67:C67"/>
    <mergeCell ref="B63:C63"/>
    <mergeCell ref="A60:J60"/>
    <mergeCell ref="B66:C66"/>
    <mergeCell ref="A57:J57"/>
    <mergeCell ref="A35:J35"/>
    <mergeCell ref="B65:C65"/>
    <mergeCell ref="A16:I16"/>
    <mergeCell ref="C20:J20"/>
    <mergeCell ref="D21:J21"/>
    <mergeCell ref="D22:J22"/>
    <mergeCell ref="C27:J27"/>
    <mergeCell ref="A23:I23"/>
    <mergeCell ref="B42:D42"/>
    <mergeCell ref="B43:D43"/>
    <mergeCell ref="B39:D39"/>
    <mergeCell ref="A61:J61"/>
    <mergeCell ref="B44:D44"/>
    <mergeCell ref="B40:D40"/>
    <mergeCell ref="B41:D41"/>
    <mergeCell ref="A37:A38"/>
    <mergeCell ref="A15:I15"/>
    <mergeCell ref="A24:I24"/>
    <mergeCell ref="A29:I29"/>
    <mergeCell ref="A32:I32"/>
    <mergeCell ref="E37:J37"/>
    <mergeCell ref="C17:D17"/>
    <mergeCell ref="C18:D18"/>
    <mergeCell ref="B17:B18"/>
    <mergeCell ref="A17:A18"/>
    <mergeCell ref="A30:I30"/>
    <mergeCell ref="C26:D26"/>
    <mergeCell ref="C28:D28"/>
    <mergeCell ref="B37:D38"/>
    <mergeCell ref="D31:J31"/>
    <mergeCell ref="A33:J33"/>
    <mergeCell ref="D34:J34"/>
    <mergeCell ref="C10:J10"/>
    <mergeCell ref="C11:J11"/>
    <mergeCell ref="C12:J12"/>
    <mergeCell ref="C13:J13"/>
    <mergeCell ref="C14:J14"/>
    <mergeCell ref="B8:E8"/>
    <mergeCell ref="A2:J2"/>
    <mergeCell ref="A3:J3"/>
    <mergeCell ref="A5:J5"/>
    <mergeCell ref="A6:J6"/>
    <mergeCell ref="A7:J7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dcterms:created xsi:type="dcterms:W3CDTF">2022-09-14T12:23:02Z</dcterms:created>
  <dcterms:modified xsi:type="dcterms:W3CDTF">2025-05-30T05:47:55Z</dcterms:modified>
</cp:coreProperties>
</file>