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Архив ФЦЦС\РМНПДиВР\!!! Приказы Минстроя по утверждению Методик\2024 год\Для ФГИС ЦС\Пример опред ст-ти проектир-ния линейных сооружений сетей водоснабжения\"/>
    </mc:Choice>
  </mc:AlternateContent>
  <bookViews>
    <workbookView xWindow="0" yWindow="0" windowWidth="24405" windowHeight="11880" tabRatio="683"/>
  </bookViews>
  <sheets>
    <sheet name="Пример расчета" sheetId="21" r:id="rId1"/>
  </sheet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21" l="1"/>
  <c r="G16" i="21" l="1"/>
  <c r="D20" i="21" l="1"/>
  <c r="G5" i="21" l="1"/>
  <c r="G11" i="21"/>
  <c r="F5" i="21"/>
  <c r="F11" i="21"/>
  <c r="G22" i="21" l="1"/>
</calcChain>
</file>

<file path=xl/sharedStrings.xml><?xml version="1.0" encoding="utf-8"?>
<sst xmlns="http://schemas.openxmlformats.org/spreadsheetml/2006/main" count="44" uniqueCount="30">
  <si>
    <t>№ п.п.</t>
  </si>
  <si>
    <t>Расчет стоимости</t>
  </si>
  <si>
    <t>Наименование объекта проектирования или вида проектных работ</t>
  </si>
  <si>
    <t>Наименование, номера глав, таблиц, парграфов и пунктов НЗ на проектные работы</t>
  </si>
  <si>
    <t>а =</t>
  </si>
  <si>
    <t>тыс.руб</t>
  </si>
  <si>
    <t>тыс. руб</t>
  </si>
  <si>
    <t>Стоимость работ,                руб.</t>
  </si>
  <si>
    <t>в =</t>
  </si>
  <si>
    <t>Х =</t>
  </si>
  <si>
    <r>
      <t>И</t>
    </r>
    <r>
      <rPr>
        <vertAlign val="subscript"/>
        <sz val="12"/>
        <rFont val="Times New Roman"/>
        <family val="1"/>
        <charset val="204"/>
      </rPr>
      <t>пр</t>
    </r>
    <r>
      <rPr>
        <sz val="12"/>
        <rFont val="Times New Roman"/>
        <family val="1"/>
        <charset val="204"/>
      </rPr>
      <t xml:space="preserve"> =</t>
    </r>
  </si>
  <si>
    <r>
      <t>К</t>
    </r>
    <r>
      <rPr>
        <vertAlign val="sub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=</t>
    </r>
  </si>
  <si>
    <t xml:space="preserve">Линейное сооружение сети водоснабжения диаметром до 150 мм (противопожарный водопровод диаметром 150 мм)
</t>
  </si>
  <si>
    <t xml:space="preserve">Закрытый подземный переход сетей инженерно-технического обеспечения, прокладываемый методом горизонтального направленного бурения
</t>
  </si>
  <si>
    <t xml:space="preserve">Нормативные затраты на работы по подготовке проектной документации для строительства, реконструкции сетей инженерно-технического обеспечения и объектов инфраструктуры, установленные приказом Минстроя России от 28.11.2023 № 847/пр 
(далее – НЗ № 847/пр), 
Таблица 3.4, пункт 1
</t>
  </si>
  <si>
    <t xml:space="preserve">НЗ № 847/пр, 
Таблица 3.4, пункт 2
</t>
  </si>
  <si>
    <t>НЗ № 847/пр
Таблица 3.12, пункт 1</t>
  </si>
  <si>
    <t xml:space="preserve">Линейное сооружение сети водоснабжения диаметром от 150 до 300 мм  (водопровод хозяйственно-питьевой диаметром 200 мм)
</t>
  </si>
  <si>
    <t>Проектирование линейных сооружений сети водоснабжения при пересечении свыше 5 и до 10 существующих коммуникаций включительно (пункт 3 таблицы 2.2 НЗ № 847/пр)</t>
  </si>
  <si>
    <t xml:space="preserve">индекс пересчета III кв. 2024 г. </t>
  </si>
  <si>
    <r>
      <t>ИТОГО по п.п. 1</t>
    </r>
    <r>
      <rPr>
        <b/>
        <sz val="12"/>
        <rFont val="Calibri"/>
        <family val="2"/>
        <charset val="204"/>
      </rPr>
      <t>‒</t>
    </r>
    <r>
      <rPr>
        <b/>
        <sz val="12"/>
        <rFont val="Times New Roman"/>
        <family val="1"/>
        <charset val="204"/>
      </rPr>
      <t>3</t>
    </r>
  </si>
  <si>
    <t>Требуется определить стоимость проектирования сетей водоснабжения объекта капитального строительства, предусматривающего следующие линейные сооружения сетей водоснабжения:
           − линейное сооружение сети водоснабжения противопожарного водопровода протяженностью 700 м диаметром 150 мм, пересечение с коммуникациями в количестве 7 шт; 
           − линейное сооружение сети водоснабжения хозяйственно-питьевого водопровода протяженостью 1500 м диаметром 200 мм;
           − закрытый подземный переход сетей инженерно-технического обеспечения через автомобильную дорогу, прокладываемый методом горизонтального направленного бурения протяженностью 70 метров для противопожарного и хозяйственно-питьевого водопровода (проектирование в составе одной скважины )</t>
  </si>
  <si>
    <t>Храсч*=</t>
  </si>
  <si>
    <t xml:space="preserve"> * Учитывая, что значение натурального показателя объекта 70 п.м., а в пункте 1 таблице 3.12 НЗ минимальное значение 100 п.м., то  расчетное значение натурального показателя необходимо определить по формуле (8.2), приведенной в подпункте 1 пункта 131 Методики определения стоимости работ по подготовке проектной документации, утвержденной приказом Минстроя России от 01.10.2021 № 707/пр.</t>
  </si>
  <si>
    <t>82 = (0,4*100+0,6*70)</t>
  </si>
  <si>
    <t>п.м., протяженность линейного сооружения сети водоснабжения противопожарного водопровода</t>
  </si>
  <si>
    <t>п.м., протяженность линейного сооружения сети водоснабжения хозяйственно- питьевого водопровода</t>
  </si>
  <si>
    <t>п.м., протяженность закрытого подземного перехода</t>
  </si>
  <si>
    <t>Пример определения стоимости проектирования линейных сооружений сетей водоснабжения</t>
  </si>
  <si>
    <t xml:space="preserve">   Расчет выполнен в ценах на 3 кв. 2024 г., согласно письму Минстроя России от от 29.07.2024 г. № 43022-ИФ/09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</si>
</sst>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\ _₽_-;\-* #,##0\ _₽_-;_-* &quot;-&quot;??\ _₽_-;_-@_-"/>
    <numFmt numFmtId="166" formatCode="0.0"/>
    <numFmt numFmtId="167" formatCode="#,##0.0"/>
    <numFmt numFmtId="168" formatCode="#,##0.000"/>
    <numFmt numFmtId="169" formatCode="#,##0.00_ ;\-#,##0.00\ "/>
  </numFmts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b/>
      <sz val="12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1" fillId="0" borderId="1" xfId="2" applyFont="1" applyFill="1" applyBorder="1"/>
    <xf numFmtId="43" fontId="1" fillId="0" borderId="0" xfId="2" applyNumberFormat="1" applyFont="1" applyFill="1" applyBorder="1"/>
    <xf numFmtId="0" fontId="2" fillId="0" borderId="5" xfId="2" applyFont="1" applyFill="1" applyBorder="1" applyAlignment="1">
      <alignment horizontal="center" vertical="center" wrapText="1"/>
    </xf>
    <xf numFmtId="3" fontId="1" fillId="0" borderId="3" xfId="2" applyNumberFormat="1" applyFont="1" applyFill="1" applyBorder="1" applyAlignment="1">
      <alignment horizontal="center" vertical="center" wrapText="1"/>
    </xf>
    <xf numFmtId="0" fontId="1" fillId="0" borderId="0" xfId="2" applyFont="1" applyFill="1" applyBorder="1"/>
    <xf numFmtId="164" fontId="1" fillId="0" borderId="0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left" vertical="center" wrapText="1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5" xfId="0" applyFont="1" applyBorder="1"/>
    <xf numFmtId="2" fontId="1" fillId="0" borderId="0" xfId="0" applyNumberFormat="1" applyFont="1"/>
    <xf numFmtId="166" fontId="1" fillId="0" borderId="0" xfId="0" applyNumberFormat="1" applyFont="1"/>
    <xf numFmtId="1" fontId="1" fillId="0" borderId="0" xfId="0" applyNumberFormat="1" applyFont="1"/>
    <xf numFmtId="165" fontId="1" fillId="0" borderId="0" xfId="1" applyNumberFormat="1" applyFont="1"/>
    <xf numFmtId="165" fontId="1" fillId="0" borderId="2" xfId="2" applyNumberFormat="1" applyFont="1" applyBorder="1" applyAlignment="1">
      <alignment vertical="center"/>
    </xf>
    <xf numFmtId="165" fontId="1" fillId="0" borderId="4" xfId="1" applyNumberFormat="1" applyFont="1" applyFill="1" applyBorder="1" applyAlignment="1">
      <alignment horizontal="center" vertical="center" wrapText="1"/>
    </xf>
    <xf numFmtId="165" fontId="1" fillId="0" borderId="4" xfId="2" applyNumberFormat="1" applyFont="1" applyFill="1" applyBorder="1" applyAlignment="1">
      <alignment horizontal="center" vertical="center" wrapText="1"/>
    </xf>
    <xf numFmtId="165" fontId="1" fillId="0" borderId="9" xfId="2" applyNumberFormat="1" applyFont="1" applyFill="1" applyBorder="1" applyAlignment="1">
      <alignment horizontal="center" vertical="center" wrapText="1"/>
    </xf>
    <xf numFmtId="43" fontId="4" fillId="0" borderId="0" xfId="0" applyNumberFormat="1" applyFont="1"/>
    <xf numFmtId="0" fontId="1" fillId="0" borderId="4" xfId="0" applyFont="1" applyBorder="1"/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165" fontId="2" fillId="0" borderId="5" xfId="0" applyNumberFormat="1" applyFont="1" applyBorder="1" applyAlignment="1">
      <alignment vertical="center"/>
    </xf>
    <xf numFmtId="0" fontId="2" fillId="0" borderId="6" xfId="2" applyFont="1" applyFill="1" applyBorder="1" applyAlignment="1">
      <alignment horizontal="center" vertical="center" wrapText="1"/>
    </xf>
    <xf numFmtId="0" fontId="1" fillId="0" borderId="13" xfId="2" applyFont="1" applyFill="1" applyBorder="1" applyAlignment="1">
      <alignment horizontal="center" vertical="center"/>
    </xf>
    <xf numFmtId="2" fontId="5" fillId="0" borderId="14" xfId="1" applyNumberFormat="1" applyFont="1" applyBorder="1" applyAlignment="1">
      <alignment horizontal="center" vertical="center"/>
    </xf>
    <xf numFmtId="0" fontId="1" fillId="0" borderId="15" xfId="2" applyFont="1" applyFill="1" applyBorder="1" applyAlignment="1">
      <alignment horizontal="left" vertical="center" wrapText="1"/>
    </xf>
    <xf numFmtId="0" fontId="1" fillId="0" borderId="16" xfId="2" applyFont="1" applyFill="1" applyBorder="1" applyAlignment="1">
      <alignment horizontal="center" vertical="center"/>
    </xf>
    <xf numFmtId="2" fontId="5" fillId="0" borderId="17" xfId="1" applyNumberFormat="1" applyFont="1" applyBorder="1" applyAlignment="1">
      <alignment horizontal="center" vertical="center"/>
    </xf>
    <xf numFmtId="0" fontId="1" fillId="0" borderId="18" xfId="2" applyFont="1" applyFill="1" applyBorder="1" applyAlignment="1">
      <alignment horizontal="left" vertical="center" wrapText="1"/>
    </xf>
    <xf numFmtId="2" fontId="1" fillId="0" borderId="17" xfId="1" applyNumberFormat="1" applyFont="1" applyFill="1" applyBorder="1" applyAlignment="1">
      <alignment horizontal="center" vertical="center" wrapText="1"/>
    </xf>
    <xf numFmtId="167" fontId="5" fillId="0" borderId="17" xfId="0" applyNumberFormat="1" applyFont="1" applyBorder="1" applyAlignment="1">
      <alignment horizontal="center" vertical="center"/>
    </xf>
    <xf numFmtId="168" fontId="5" fillId="0" borderId="17" xfId="0" applyNumberFormat="1" applyFont="1" applyBorder="1" applyAlignment="1">
      <alignment horizontal="center" vertical="center"/>
    </xf>
    <xf numFmtId="169" fontId="1" fillId="0" borderId="17" xfId="1" applyNumberFormat="1" applyFont="1" applyFill="1" applyBorder="1" applyAlignment="1">
      <alignment horizontal="center" vertical="center" wrapText="1"/>
    </xf>
    <xf numFmtId="164" fontId="1" fillId="0" borderId="18" xfId="1" applyNumberFormat="1" applyFont="1" applyFill="1" applyBorder="1" applyAlignment="1">
      <alignment horizontal="left" vertical="center" wrapText="1"/>
    </xf>
    <xf numFmtId="2" fontId="1" fillId="0" borderId="20" xfId="1" applyNumberFormat="1" applyFont="1" applyFill="1" applyBorder="1" applyAlignment="1">
      <alignment horizontal="center" vertical="center" wrapText="1"/>
    </xf>
    <xf numFmtId="0" fontId="1" fillId="0" borderId="21" xfId="2" applyFont="1" applyFill="1" applyBorder="1" applyAlignment="1">
      <alignment horizontal="left" vertical="center" wrapText="1"/>
    </xf>
    <xf numFmtId="0" fontId="1" fillId="0" borderId="19" xfId="2" applyFont="1" applyFill="1" applyBorder="1" applyAlignment="1">
      <alignment horizontal="center" vertical="center"/>
    </xf>
    <xf numFmtId="2" fontId="1" fillId="0" borderId="20" xfId="1" applyNumberFormat="1" applyFont="1" applyFill="1" applyBorder="1" applyAlignment="1">
      <alignment horizontal="center" vertical="center" wrapText="1"/>
    </xf>
    <xf numFmtId="0" fontId="1" fillId="0" borderId="21" xfId="2" applyFont="1" applyFill="1" applyBorder="1" applyAlignment="1">
      <alignment horizontal="left" vertical="center" wrapText="1"/>
    </xf>
    <xf numFmtId="0" fontId="1" fillId="0" borderId="19" xfId="2" applyFont="1" applyFill="1" applyBorder="1" applyAlignment="1">
      <alignment horizontal="center" vertical="center"/>
    </xf>
    <xf numFmtId="2" fontId="1" fillId="0" borderId="20" xfId="1" applyNumberFormat="1" applyFont="1" applyFill="1" applyBorder="1" applyAlignment="1">
      <alignment horizontal="center" vertical="center" wrapText="1"/>
    </xf>
    <xf numFmtId="0" fontId="1" fillId="0" borderId="21" xfId="2" applyFont="1" applyFill="1" applyBorder="1" applyAlignment="1">
      <alignment horizontal="left" vertical="center" wrapText="1"/>
    </xf>
    <xf numFmtId="0" fontId="1" fillId="0" borderId="16" xfId="2" applyFont="1" applyFill="1" applyBorder="1" applyAlignment="1">
      <alignment horizontal="center" vertical="center"/>
    </xf>
    <xf numFmtId="0" fontId="1" fillId="0" borderId="19" xfId="2" applyFont="1" applyFill="1" applyBorder="1" applyAlignment="1">
      <alignment horizontal="center" vertical="center"/>
    </xf>
    <xf numFmtId="165" fontId="1" fillId="0" borderId="2" xfId="2" applyNumberFormat="1" applyFont="1" applyBorder="1" applyAlignment="1">
      <alignment horizontal="center" vertical="center"/>
    </xf>
    <xf numFmtId="165" fontId="1" fillId="0" borderId="4" xfId="2" applyNumberFormat="1" applyFont="1" applyBorder="1" applyAlignment="1">
      <alignment horizontal="center" vertical="center"/>
    </xf>
    <xf numFmtId="3" fontId="1" fillId="0" borderId="2" xfId="2" applyNumberFormat="1" applyFont="1" applyFill="1" applyBorder="1" applyAlignment="1">
      <alignment horizontal="center" vertical="center" wrapText="1"/>
    </xf>
    <xf numFmtId="3" fontId="1" fillId="0" borderId="4" xfId="2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2" xfId="2" applyNumberFormat="1" applyFont="1" applyFill="1" applyBorder="1" applyAlignment="1">
      <alignment horizontal="center" vertical="top" wrapText="1"/>
    </xf>
    <xf numFmtId="0" fontId="1" fillId="0" borderId="4" xfId="2" applyNumberFormat="1" applyFont="1" applyFill="1" applyBorder="1" applyAlignment="1">
      <alignment horizontal="center" vertical="top" wrapText="1"/>
    </xf>
    <xf numFmtId="0" fontId="1" fillId="0" borderId="2" xfId="2" applyFont="1" applyFill="1" applyBorder="1" applyAlignment="1">
      <alignment horizontal="left" vertical="top" wrapText="1"/>
    </xf>
    <xf numFmtId="0" fontId="1" fillId="0" borderId="4" xfId="2" applyFont="1" applyFill="1" applyBorder="1" applyAlignment="1">
      <alignment horizontal="left" vertical="top" wrapText="1"/>
    </xf>
    <xf numFmtId="0" fontId="1" fillId="0" borderId="9" xfId="2" applyFont="1" applyFill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9" xfId="2" applyNumberFormat="1" applyFont="1" applyFill="1" applyBorder="1" applyAlignment="1">
      <alignment horizontal="center" vertical="top" wrapText="1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/>
    </xf>
    <xf numFmtId="0" fontId="2" fillId="0" borderId="6" xfId="2" applyFont="1" applyFill="1" applyBorder="1" applyAlignment="1">
      <alignment horizontal="center" vertical="center" wrapText="1"/>
    </xf>
    <xf numFmtId="0" fontId="2" fillId="0" borderId="7" xfId="2" applyFont="1" applyFill="1" applyBorder="1" applyAlignment="1">
      <alignment horizontal="center" vertical="center" wrapText="1"/>
    </xf>
    <xf numFmtId="0" fontId="2" fillId="0" borderId="8" xfId="2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</cellXfs>
  <cellStyles count="3">
    <cellStyle name="Обычный" xfId="0" builtinId="0"/>
    <cellStyle name="Обычный_Очистные 6000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abSelected="1" zoomScale="115" zoomScaleNormal="115" zoomScaleSheetLayoutView="80" workbookViewId="0">
      <selection activeCell="C5" sqref="C5:E5"/>
    </sheetView>
  </sheetViews>
  <sheetFormatPr defaultRowHeight="15.75" x14ac:dyDescent="0.25"/>
  <cols>
    <col min="1" max="1" width="6.28515625" style="8" customWidth="1"/>
    <col min="2" max="2" width="28" style="8" customWidth="1"/>
    <col min="3" max="3" width="8.5703125" style="8" customWidth="1"/>
    <col min="4" max="4" width="14.140625" style="8" customWidth="1"/>
    <col min="5" max="5" width="45.7109375" style="8" customWidth="1"/>
    <col min="6" max="6" width="21.42578125" style="8" customWidth="1"/>
    <col min="7" max="7" width="18.42578125" style="8" customWidth="1"/>
    <col min="8" max="8" width="14.5703125" style="8" customWidth="1"/>
    <col min="9" max="9" width="12.5703125" style="8" customWidth="1"/>
    <col min="10" max="10" width="11.28515625" style="8" customWidth="1"/>
    <col min="11" max="16384" width="9.140625" style="8"/>
  </cols>
  <sheetData>
    <row r="1" spans="1:10" ht="33.75" customHeight="1" x14ac:dyDescent="0.25">
      <c r="A1" s="72" t="s">
        <v>28</v>
      </c>
      <c r="B1" s="73"/>
      <c r="C1" s="73"/>
      <c r="D1" s="73"/>
      <c r="E1" s="73"/>
      <c r="F1" s="73"/>
      <c r="G1" s="73"/>
    </row>
    <row r="2" spans="1:10" ht="144" customHeight="1" x14ac:dyDescent="0.25">
      <c r="A2" s="74" t="s">
        <v>21</v>
      </c>
      <c r="B2" s="75"/>
      <c r="C2" s="75"/>
      <c r="D2" s="75"/>
      <c r="E2" s="75"/>
      <c r="F2" s="75"/>
      <c r="G2" s="75"/>
    </row>
    <row r="3" spans="1:10" ht="21" customHeight="1" x14ac:dyDescent="0.25">
      <c r="A3" s="79" t="s">
        <v>29</v>
      </c>
      <c r="B3" s="79"/>
      <c r="C3" s="79"/>
      <c r="D3" s="79"/>
      <c r="E3" s="79"/>
      <c r="F3" s="79"/>
      <c r="G3" s="80"/>
    </row>
    <row r="4" spans="1:10" ht="61.5" customHeight="1" x14ac:dyDescent="0.25">
      <c r="A4" s="3" t="s">
        <v>0</v>
      </c>
      <c r="B4" s="3" t="s">
        <v>2</v>
      </c>
      <c r="C4" s="76" t="s">
        <v>3</v>
      </c>
      <c r="D4" s="77"/>
      <c r="E4" s="78"/>
      <c r="F4" s="29" t="s">
        <v>1</v>
      </c>
      <c r="G4" s="3" t="s">
        <v>7</v>
      </c>
    </row>
    <row r="5" spans="1:10" ht="99.75" customHeight="1" x14ac:dyDescent="0.25">
      <c r="A5" s="59">
        <v>1</v>
      </c>
      <c r="B5" s="61" t="s">
        <v>12</v>
      </c>
      <c r="C5" s="64" t="s">
        <v>14</v>
      </c>
      <c r="D5" s="65"/>
      <c r="E5" s="66"/>
      <c r="F5" s="4" t="str">
        <f>CONCATENATE("(",D6," + ",D7," х ",D8,") х ",D9," х 1000 х ",D10,)</f>
        <v>(86,2 + 0,497 х 700) х 1,05 х 1000 х 1,44</v>
      </c>
      <c r="G5" s="20">
        <f>(D6+D7*D8)*D9*D10*1000</f>
        <v>656359</v>
      </c>
      <c r="H5" s="9"/>
      <c r="I5" s="10"/>
      <c r="J5" s="11"/>
    </row>
    <row r="6" spans="1:10" ht="25.5" customHeight="1" x14ac:dyDescent="0.25">
      <c r="A6" s="60"/>
      <c r="B6" s="62"/>
      <c r="C6" s="30" t="s">
        <v>4</v>
      </c>
      <c r="D6" s="31">
        <v>86.2</v>
      </c>
      <c r="E6" s="32" t="s">
        <v>5</v>
      </c>
      <c r="F6" s="2"/>
      <c r="G6" s="21"/>
      <c r="H6" s="12"/>
      <c r="I6" s="13"/>
      <c r="J6" s="11"/>
    </row>
    <row r="7" spans="1:10" ht="25.5" customHeight="1" x14ac:dyDescent="0.25">
      <c r="A7" s="60"/>
      <c r="B7" s="62"/>
      <c r="C7" s="33" t="s">
        <v>8</v>
      </c>
      <c r="D7" s="34">
        <v>0.497</v>
      </c>
      <c r="E7" s="35" t="s">
        <v>6</v>
      </c>
      <c r="F7" s="2"/>
      <c r="G7" s="21"/>
      <c r="H7" s="12"/>
      <c r="I7" s="13"/>
      <c r="J7" s="11"/>
    </row>
    <row r="8" spans="1:10" ht="60.75" customHeight="1" x14ac:dyDescent="0.25">
      <c r="A8" s="60"/>
      <c r="B8" s="62"/>
      <c r="C8" s="33" t="s">
        <v>9</v>
      </c>
      <c r="D8" s="36">
        <v>700</v>
      </c>
      <c r="E8" s="35" t="s">
        <v>25</v>
      </c>
      <c r="G8" s="21"/>
      <c r="H8" s="9"/>
      <c r="I8" s="13"/>
      <c r="J8" s="11"/>
    </row>
    <row r="9" spans="1:10" ht="84" customHeight="1" x14ac:dyDescent="0.25">
      <c r="A9" s="60"/>
      <c r="B9" s="62"/>
      <c r="C9" s="33" t="s">
        <v>11</v>
      </c>
      <c r="D9" s="36">
        <v>1.05</v>
      </c>
      <c r="E9" s="35" t="s">
        <v>18</v>
      </c>
      <c r="G9" s="25"/>
      <c r="H9" s="9"/>
      <c r="I9" s="13"/>
      <c r="J9" s="11"/>
    </row>
    <row r="10" spans="1:10" ht="22.5" customHeight="1" x14ac:dyDescent="0.25">
      <c r="A10" s="60"/>
      <c r="B10" s="63"/>
      <c r="C10" s="43" t="s">
        <v>10</v>
      </c>
      <c r="D10" s="41">
        <v>1.44</v>
      </c>
      <c r="E10" s="42" t="s">
        <v>19</v>
      </c>
      <c r="F10" s="5"/>
      <c r="G10" s="22"/>
      <c r="H10" s="14"/>
      <c r="I10" s="13"/>
    </row>
    <row r="11" spans="1:10" ht="35.25" customHeight="1" x14ac:dyDescent="0.25">
      <c r="A11" s="59">
        <v>2</v>
      </c>
      <c r="B11" s="61" t="s">
        <v>17</v>
      </c>
      <c r="C11" s="64" t="s">
        <v>15</v>
      </c>
      <c r="D11" s="65"/>
      <c r="E11" s="66"/>
      <c r="F11" s="4" t="str">
        <f>CONCATENATE("(",D12," + ",D13," х ",D14,")  х 1000 х ",D15,)</f>
        <v>(569,9 + 0,184 х 1500)  х 1000 х 1,44</v>
      </c>
      <c r="G11" s="20">
        <f>(D12+D13*D14)*D15*1000</f>
        <v>1218096</v>
      </c>
      <c r="H11" s="9"/>
      <c r="I11" s="10"/>
      <c r="J11" s="11"/>
    </row>
    <row r="12" spans="1:10" ht="27" customHeight="1" x14ac:dyDescent="0.25">
      <c r="A12" s="60"/>
      <c r="B12" s="62"/>
      <c r="C12" s="30" t="s">
        <v>4</v>
      </c>
      <c r="D12" s="31">
        <v>569.9</v>
      </c>
      <c r="E12" s="32" t="s">
        <v>5</v>
      </c>
      <c r="F12" s="2"/>
      <c r="G12" s="21"/>
      <c r="H12" s="12"/>
      <c r="I12" s="13"/>
      <c r="J12" s="11"/>
    </row>
    <row r="13" spans="1:10" ht="27" customHeight="1" x14ac:dyDescent="0.25">
      <c r="A13" s="60"/>
      <c r="B13" s="62"/>
      <c r="C13" s="33" t="s">
        <v>8</v>
      </c>
      <c r="D13" s="34">
        <v>0.184</v>
      </c>
      <c r="E13" s="35" t="s">
        <v>6</v>
      </c>
      <c r="F13" s="2"/>
      <c r="G13" s="21"/>
      <c r="H13" s="12"/>
      <c r="I13" s="13"/>
      <c r="J13" s="11"/>
    </row>
    <row r="14" spans="1:10" ht="58.5" customHeight="1" x14ac:dyDescent="0.25">
      <c r="A14" s="60"/>
      <c r="B14" s="62"/>
      <c r="C14" s="33" t="s">
        <v>9</v>
      </c>
      <c r="D14" s="36">
        <v>1500</v>
      </c>
      <c r="E14" s="35" t="s">
        <v>26</v>
      </c>
      <c r="G14" s="21"/>
      <c r="H14" s="9"/>
      <c r="I14" s="13"/>
      <c r="J14" s="11"/>
    </row>
    <row r="15" spans="1:10" ht="25.5" customHeight="1" x14ac:dyDescent="0.25">
      <c r="A15" s="60"/>
      <c r="B15" s="63"/>
      <c r="C15" s="46" t="s">
        <v>10</v>
      </c>
      <c r="D15" s="44">
        <v>1.44</v>
      </c>
      <c r="E15" s="45" t="s">
        <v>19</v>
      </c>
      <c r="F15" s="5"/>
      <c r="G15" s="22"/>
      <c r="H15" s="14"/>
      <c r="I15" s="13"/>
    </row>
    <row r="16" spans="1:10" ht="46.5" customHeight="1" x14ac:dyDescent="0.25">
      <c r="A16" s="59">
        <v>3</v>
      </c>
      <c r="B16" s="61" t="s">
        <v>13</v>
      </c>
      <c r="C16" s="68" t="s">
        <v>16</v>
      </c>
      <c r="D16" s="69"/>
      <c r="E16" s="70"/>
      <c r="F16" s="53" t="str">
        <f>CONCATENATE("(",D17," + ",D18," х ",D20,")  х 1000 х ", D21)</f>
        <v>(297,7 + 2,29 х 82)  х 1000 х 1,44</v>
      </c>
      <c r="G16" s="51">
        <f>(D17+D18*D20)*D21*1000</f>
        <v>699091</v>
      </c>
      <c r="H16" s="9"/>
      <c r="I16" s="10"/>
      <c r="J16" s="11"/>
    </row>
    <row r="17" spans="1:12" ht="26.25" customHeight="1" x14ac:dyDescent="0.25">
      <c r="A17" s="60"/>
      <c r="B17" s="62"/>
      <c r="C17" s="49" t="s">
        <v>4</v>
      </c>
      <c r="D17" s="37">
        <v>297.7</v>
      </c>
      <c r="E17" s="35" t="s">
        <v>5</v>
      </c>
      <c r="F17" s="54"/>
      <c r="G17" s="52"/>
      <c r="H17" s="12"/>
      <c r="I17" s="13"/>
      <c r="J17" s="11"/>
    </row>
    <row r="18" spans="1:12" ht="26.25" customHeight="1" x14ac:dyDescent="0.25">
      <c r="A18" s="60"/>
      <c r="B18" s="62"/>
      <c r="C18" s="49" t="s">
        <v>8</v>
      </c>
      <c r="D18" s="38">
        <v>2.29</v>
      </c>
      <c r="E18" s="35" t="s">
        <v>6</v>
      </c>
      <c r="F18" s="54"/>
      <c r="G18" s="52"/>
      <c r="H18" s="12"/>
      <c r="I18" s="13"/>
      <c r="J18" s="11"/>
    </row>
    <row r="19" spans="1:12" ht="32.25" customHeight="1" x14ac:dyDescent="0.25">
      <c r="A19" s="60"/>
      <c r="B19" s="62"/>
      <c r="C19" s="49" t="s">
        <v>9</v>
      </c>
      <c r="D19" s="39">
        <v>70</v>
      </c>
      <c r="E19" s="35" t="s">
        <v>27</v>
      </c>
      <c r="G19" s="21"/>
      <c r="H19" s="9"/>
      <c r="I19" s="13"/>
      <c r="J19" s="11"/>
    </row>
    <row r="20" spans="1:12" ht="32.25" customHeight="1" x14ac:dyDescent="0.25">
      <c r="A20" s="60"/>
      <c r="B20" s="62"/>
      <c r="C20" s="49" t="s">
        <v>22</v>
      </c>
      <c r="D20" s="39">
        <f>0.4*100+0.6*D19</f>
        <v>82</v>
      </c>
      <c r="E20" s="40" t="s">
        <v>24</v>
      </c>
      <c r="F20" s="6"/>
      <c r="G20" s="21"/>
      <c r="H20" s="9"/>
      <c r="I20" s="13"/>
      <c r="J20" s="11"/>
    </row>
    <row r="21" spans="1:12" ht="32.25" customHeight="1" x14ac:dyDescent="0.25">
      <c r="A21" s="67"/>
      <c r="B21" s="63"/>
      <c r="C21" s="50" t="s">
        <v>10</v>
      </c>
      <c r="D21" s="47">
        <v>1.44</v>
      </c>
      <c r="E21" s="48" t="s">
        <v>19</v>
      </c>
      <c r="F21" s="1"/>
      <c r="G21" s="23"/>
      <c r="H21" s="14"/>
      <c r="I21" s="13"/>
    </row>
    <row r="22" spans="1:12" ht="26.25" customHeight="1" x14ac:dyDescent="0.25">
      <c r="A22" s="15"/>
      <c r="B22" s="26" t="s">
        <v>20</v>
      </c>
      <c r="C22" s="55"/>
      <c r="D22" s="56"/>
      <c r="E22" s="57"/>
      <c r="F22" s="27"/>
      <c r="G22" s="28">
        <f>G5+G11+G16</f>
        <v>2573546</v>
      </c>
      <c r="H22" s="14"/>
      <c r="I22" s="13"/>
      <c r="L22" s="13"/>
    </row>
    <row r="23" spans="1:12" ht="72" customHeight="1" x14ac:dyDescent="0.25">
      <c r="A23" s="71" t="s">
        <v>23</v>
      </c>
      <c r="B23" s="71"/>
      <c r="C23" s="71"/>
      <c r="D23" s="71"/>
      <c r="E23" s="71"/>
      <c r="F23" s="71"/>
      <c r="G23" s="71"/>
      <c r="I23" s="18"/>
      <c r="L23" s="18"/>
    </row>
    <row r="24" spans="1:12" x14ac:dyDescent="0.25">
      <c r="A24" s="58"/>
      <c r="B24" s="58"/>
      <c r="C24" s="58"/>
      <c r="D24" s="58"/>
      <c r="E24" s="58"/>
      <c r="F24" s="58"/>
      <c r="G24" s="58"/>
      <c r="H24" s="9"/>
      <c r="I24" s="10"/>
      <c r="J24" s="11"/>
    </row>
    <row r="25" spans="1:12" x14ac:dyDescent="0.25">
      <c r="H25" s="9"/>
      <c r="I25" s="13"/>
      <c r="J25" s="11"/>
    </row>
    <row r="26" spans="1:12" x14ac:dyDescent="0.25">
      <c r="B26" s="7"/>
      <c r="C26" s="7"/>
      <c r="D26" s="7"/>
      <c r="E26" s="7"/>
      <c r="F26" s="7"/>
      <c r="G26" s="24"/>
      <c r="H26" s="9"/>
      <c r="I26" s="13"/>
      <c r="J26" s="11"/>
    </row>
    <row r="27" spans="1:12" x14ac:dyDescent="0.25">
      <c r="H27" s="14"/>
      <c r="I27" s="13"/>
    </row>
    <row r="29" spans="1:12" x14ac:dyDescent="0.25">
      <c r="I29" s="18"/>
    </row>
    <row r="31" spans="1:12" x14ac:dyDescent="0.25">
      <c r="H31" s="9"/>
      <c r="I31" s="13"/>
      <c r="J31" s="11"/>
    </row>
    <row r="32" spans="1:12" x14ac:dyDescent="0.25">
      <c r="H32" s="9"/>
      <c r="I32" s="13"/>
      <c r="J32" s="11"/>
    </row>
    <row r="33" spans="8:13" x14ac:dyDescent="0.25">
      <c r="H33" s="14"/>
      <c r="I33" s="13"/>
    </row>
    <row r="35" spans="8:13" x14ac:dyDescent="0.25">
      <c r="I35" s="18"/>
      <c r="M35" s="16"/>
    </row>
    <row r="36" spans="8:13" x14ac:dyDescent="0.25">
      <c r="I36" s="18"/>
    </row>
    <row r="38" spans="8:13" x14ac:dyDescent="0.25">
      <c r="J38" s="18"/>
    </row>
    <row r="39" spans="8:13" x14ac:dyDescent="0.25">
      <c r="J39" s="18"/>
    </row>
    <row r="40" spans="8:13" x14ac:dyDescent="0.25">
      <c r="J40" s="17"/>
    </row>
    <row r="45" spans="8:13" x14ac:dyDescent="0.25">
      <c r="J45" s="19"/>
    </row>
  </sheetData>
  <mergeCells count="18">
    <mergeCell ref="A1:G1"/>
    <mergeCell ref="A2:G2"/>
    <mergeCell ref="C4:E4"/>
    <mergeCell ref="A5:A10"/>
    <mergeCell ref="B5:B10"/>
    <mergeCell ref="C5:E5"/>
    <mergeCell ref="A3:G3"/>
    <mergeCell ref="G16:G18"/>
    <mergeCell ref="F16:F18"/>
    <mergeCell ref="C22:E22"/>
    <mergeCell ref="A24:G24"/>
    <mergeCell ref="A11:A15"/>
    <mergeCell ref="B11:B15"/>
    <mergeCell ref="C11:E11"/>
    <mergeCell ref="A16:A21"/>
    <mergeCell ref="B16:B21"/>
    <mergeCell ref="C16:E16"/>
    <mergeCell ref="A23:G23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Пример расчета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Комлева Юлия Михайловна</dc:creator>
  <cp:lastModifiedBy>Черняков Вячеслав Александрович</cp:lastModifiedBy>
  <dcterms:created xsi:type="dcterms:W3CDTF">2022-09-14T12:23:02Z</dcterms:created>
  <dcterms:modified xsi:type="dcterms:W3CDTF">2024-08-28T11:42:28Z</dcterms:modified>
</cp:coreProperties>
</file>